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wnloads\"/>
    </mc:Choice>
  </mc:AlternateContent>
  <xr:revisionPtr revIDLastSave="0" documentId="8_{AB35EEC3-6043-4F27-9F81-7FD13BCC96BF}" xr6:coauthVersionLast="45" xr6:coauthVersionMax="45" xr10:uidLastSave="{00000000-0000-0000-0000-000000000000}"/>
  <bookViews>
    <workbookView xWindow="-120" yWindow="-120" windowWidth="20730" windowHeight="11160" xr2:uid="{712E7D3C-7D13-4638-B289-8BBC6E5C1E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1" l="1"/>
  <c r="A32" i="1"/>
  <c r="U70" i="1"/>
  <c r="A70" i="1"/>
  <c r="U10" i="1" l="1"/>
  <c r="A10" i="1"/>
  <c r="U52" i="1"/>
  <c r="A52" i="1"/>
  <c r="U8" i="1"/>
  <c r="A8" i="1"/>
  <c r="A29" i="1"/>
  <c r="U17" i="1"/>
  <c r="A17" i="1"/>
  <c r="A65" i="1"/>
  <c r="U82" i="1"/>
  <c r="A82" i="1"/>
  <c r="U48" i="1"/>
  <c r="A48" i="1"/>
  <c r="U25" i="1"/>
  <c r="A25" i="1"/>
  <c r="U36" i="1"/>
  <c r="A36" i="1"/>
  <c r="U56" i="1"/>
  <c r="A56" i="1"/>
  <c r="U67" i="1"/>
  <c r="A67" i="1"/>
  <c r="A64" i="1"/>
  <c r="U49" i="1"/>
  <c r="A49" i="1"/>
  <c r="U38" i="1"/>
  <c r="A38" i="1"/>
  <c r="U20" i="1"/>
  <c r="A20" i="1"/>
  <c r="A43" i="1"/>
  <c r="U47" i="1"/>
  <c r="A47" i="1"/>
  <c r="U9" i="1"/>
  <c r="A9" i="1"/>
  <c r="U68" i="1"/>
  <c r="A68" i="1"/>
  <c r="U45" i="1"/>
  <c r="A45" i="1"/>
  <c r="U55" i="1"/>
  <c r="A55" i="1"/>
  <c r="U62" i="1"/>
  <c r="A62" i="1"/>
  <c r="U34" i="1"/>
  <c r="A34" i="1"/>
  <c r="U69" i="1"/>
  <c r="A69" i="1"/>
  <c r="U73" i="1"/>
  <c r="A73" i="1"/>
  <c r="U46" i="1"/>
  <c r="A46" i="1"/>
  <c r="U74" i="1"/>
  <c r="A74" i="1"/>
  <c r="U24" i="1"/>
  <c r="A24" i="1"/>
  <c r="U42" i="1"/>
  <c r="A42" i="1"/>
  <c r="U39" i="1"/>
  <c r="A39" i="1"/>
  <c r="U31" i="1"/>
  <c r="A31" i="1"/>
  <c r="U18" i="1"/>
  <c r="A18" i="1"/>
  <c r="U15" i="1"/>
  <c r="A15" i="1"/>
  <c r="U71" i="1"/>
  <c r="A71" i="1"/>
  <c r="U12" i="1"/>
  <c r="A12" i="1"/>
  <c r="A78" i="1"/>
  <c r="A28" i="1"/>
  <c r="U76" i="1"/>
  <c r="A76" i="1"/>
  <c r="U50" i="1"/>
  <c r="U59" i="1"/>
  <c r="A59" i="1"/>
  <c r="U60" i="1"/>
  <c r="A60" i="1"/>
  <c r="U63" i="1"/>
  <c r="A63" i="1"/>
  <c r="U23" i="1"/>
  <c r="A23" i="1"/>
  <c r="U13" i="1"/>
  <c r="A13" i="1"/>
  <c r="U61" i="1"/>
  <c r="A61" i="1"/>
  <c r="U27" i="1"/>
  <c r="A27" i="1"/>
  <c r="U75" i="1"/>
  <c r="A75" i="1"/>
  <c r="U81" i="1"/>
  <c r="A81" i="1"/>
  <c r="U57" i="1"/>
  <c r="A57" i="1"/>
  <c r="U41" i="1"/>
  <c r="A41" i="1"/>
  <c r="U58" i="1"/>
  <c r="A58" i="1"/>
  <c r="U54" i="1"/>
  <c r="A54" i="1"/>
  <c r="U26" i="1"/>
  <c r="A26" i="1"/>
  <c r="U40" i="1"/>
  <c r="A40" i="1"/>
  <c r="U80" i="1"/>
  <c r="A80" i="1"/>
  <c r="U21" i="1"/>
  <c r="A21" i="1"/>
  <c r="U72" i="1"/>
  <c r="A72" i="1"/>
  <c r="A77" i="1"/>
  <c r="U33" i="1"/>
  <c r="A33" i="1"/>
  <c r="U37" i="1"/>
  <c r="A37" i="1"/>
</calcChain>
</file>

<file path=xl/sharedStrings.xml><?xml version="1.0" encoding="utf-8"?>
<sst xmlns="http://schemas.openxmlformats.org/spreadsheetml/2006/main" count="427" uniqueCount="168">
  <si>
    <t>George</t>
  </si>
  <si>
    <t>Greenland</t>
  </si>
  <si>
    <t>Pre 65 C</t>
  </si>
  <si>
    <t>BSA Bantam</t>
  </si>
  <si>
    <t>Neil</t>
  </si>
  <si>
    <t>Clarke</t>
  </si>
  <si>
    <t>Pre 65 B</t>
  </si>
  <si>
    <t>Ariel</t>
  </si>
  <si>
    <t>Alan</t>
  </si>
  <si>
    <t>Ranger</t>
  </si>
  <si>
    <t>Twin Shock C</t>
  </si>
  <si>
    <t>Honda</t>
  </si>
  <si>
    <t>DNF</t>
  </si>
  <si>
    <t>Gary</t>
  </si>
  <si>
    <t>Blackmore</t>
  </si>
  <si>
    <t>Honda TLR</t>
  </si>
  <si>
    <t>Colin</t>
  </si>
  <si>
    <t>Mew</t>
  </si>
  <si>
    <t>Over 60 Modern B</t>
  </si>
  <si>
    <t>TRS</t>
  </si>
  <si>
    <t>Ronnie</t>
  </si>
  <si>
    <t>Allen</t>
  </si>
  <si>
    <t>Unclassified</t>
  </si>
  <si>
    <t>Gas Gas</t>
  </si>
  <si>
    <t>UC</t>
  </si>
  <si>
    <t>Parker</t>
  </si>
  <si>
    <t>Twin Shock D</t>
  </si>
  <si>
    <t>Fantic</t>
  </si>
  <si>
    <t>Karen</t>
  </si>
  <si>
    <t>Andy</t>
  </si>
  <si>
    <t>Gregory</t>
  </si>
  <si>
    <t>Over 60 Modern C</t>
  </si>
  <si>
    <t>Beta</t>
  </si>
  <si>
    <t>Thomas</t>
  </si>
  <si>
    <t>Moss</t>
  </si>
  <si>
    <t>Twin Shock B</t>
  </si>
  <si>
    <t>Geoff</t>
  </si>
  <si>
    <t>Muston</t>
  </si>
  <si>
    <t>Withers</t>
  </si>
  <si>
    <t>Wasp BSA</t>
  </si>
  <si>
    <t>Glenn</t>
  </si>
  <si>
    <t>Bailey</t>
  </si>
  <si>
    <t>Titcombe</t>
  </si>
  <si>
    <t>Sam</t>
  </si>
  <si>
    <t>Crooks</t>
  </si>
  <si>
    <t>Yamaha</t>
  </si>
  <si>
    <t>Ian</t>
  </si>
  <si>
    <t>Bartholomew</t>
  </si>
  <si>
    <t>Billingham</t>
  </si>
  <si>
    <t xml:space="preserve">Yamaha </t>
  </si>
  <si>
    <t>Etheridge</t>
  </si>
  <si>
    <t>Air Cooled Mono C</t>
  </si>
  <si>
    <t>Anthony</t>
  </si>
  <si>
    <t>Knott</t>
  </si>
  <si>
    <t>Montesa</t>
  </si>
  <si>
    <t>Peter</t>
  </si>
  <si>
    <t>Brown</t>
  </si>
  <si>
    <t>Michael</t>
  </si>
  <si>
    <t>Machinek</t>
  </si>
  <si>
    <t>Tim</t>
  </si>
  <si>
    <t>Carter</t>
  </si>
  <si>
    <t>Bultaco</t>
  </si>
  <si>
    <t>Ballard</t>
  </si>
  <si>
    <t>Pre 65 D</t>
  </si>
  <si>
    <t>BSA OTTER</t>
  </si>
  <si>
    <t>John</t>
  </si>
  <si>
    <t>Denham</t>
  </si>
  <si>
    <t>Armstrong</t>
  </si>
  <si>
    <t>Terance</t>
  </si>
  <si>
    <t>Ryalls</t>
  </si>
  <si>
    <t>DNS</t>
  </si>
  <si>
    <t>Shamus</t>
  </si>
  <si>
    <t>Doohan</t>
  </si>
  <si>
    <t>David</t>
  </si>
  <si>
    <t>Henvest</t>
  </si>
  <si>
    <t>Cawte</t>
  </si>
  <si>
    <t>CCM Armstrong</t>
  </si>
  <si>
    <t>Hinton</t>
  </si>
  <si>
    <t>Over 50  Modern C</t>
  </si>
  <si>
    <t>Over 50 Modern B</t>
  </si>
  <si>
    <t>Herbert</t>
  </si>
  <si>
    <t>Brian</t>
  </si>
  <si>
    <t>Page</t>
  </si>
  <si>
    <t>Triumph</t>
  </si>
  <si>
    <t>Emily</t>
  </si>
  <si>
    <t>Smallshaw</t>
  </si>
  <si>
    <t>Sims</t>
  </si>
  <si>
    <t>Charlie</t>
  </si>
  <si>
    <t>Tindle</t>
  </si>
  <si>
    <t>BSA B40</t>
  </si>
  <si>
    <t>Stephen</t>
  </si>
  <si>
    <t>Wagstaff</t>
  </si>
  <si>
    <t>BSA</t>
  </si>
  <si>
    <t>Woodthorpe</t>
  </si>
  <si>
    <t>Jarrett</t>
  </si>
  <si>
    <t>Robert</t>
  </si>
  <si>
    <t>Hampton</t>
  </si>
  <si>
    <t>Royal Enfield</t>
  </si>
  <si>
    <t>Luke</t>
  </si>
  <si>
    <t>Williams</t>
  </si>
  <si>
    <t>Martin</t>
  </si>
  <si>
    <t>Jones</t>
  </si>
  <si>
    <t>Steve</t>
  </si>
  <si>
    <t>Sell</t>
  </si>
  <si>
    <t>Mick</t>
  </si>
  <si>
    <t>Treagus</t>
  </si>
  <si>
    <t>Air Cooled Mono B</t>
  </si>
  <si>
    <t>Paul</t>
  </si>
  <si>
    <t>Balmain</t>
  </si>
  <si>
    <t>Marcus</t>
  </si>
  <si>
    <t>Laurent</t>
  </si>
  <si>
    <t>Kevin</t>
  </si>
  <si>
    <t>Miller</t>
  </si>
  <si>
    <t>Roy</t>
  </si>
  <si>
    <t>Haines</t>
  </si>
  <si>
    <t>Brice</t>
  </si>
  <si>
    <t>SpArrow</t>
  </si>
  <si>
    <t>Alex</t>
  </si>
  <si>
    <t>Taylor</t>
  </si>
  <si>
    <t>Bowdidge</t>
  </si>
  <si>
    <t>Tarrant</t>
  </si>
  <si>
    <t>Chris</t>
  </si>
  <si>
    <t>Marshall</t>
  </si>
  <si>
    <t>Matchless</t>
  </si>
  <si>
    <t>Emery</t>
  </si>
  <si>
    <t>Jonathan</t>
  </si>
  <si>
    <t>Bransbury</t>
  </si>
  <si>
    <t>Simon</t>
  </si>
  <si>
    <t>Finch</t>
  </si>
  <si>
    <t>Medcraff</t>
  </si>
  <si>
    <t>Jeremy</t>
  </si>
  <si>
    <t>Orchard</t>
  </si>
  <si>
    <t>Gray</t>
  </si>
  <si>
    <t>Sherco</t>
  </si>
  <si>
    <t>Copp</t>
  </si>
  <si>
    <t>Hartwell</t>
  </si>
  <si>
    <t>James</t>
  </si>
  <si>
    <t>Pattison</t>
  </si>
  <si>
    <t>Scorpa</t>
  </si>
  <si>
    <t xml:space="preserve"> </t>
  </si>
  <si>
    <t xml:space="preserve">Rigid </t>
  </si>
  <si>
    <t>Phil</t>
  </si>
  <si>
    <t>Tony</t>
  </si>
  <si>
    <t>Waltham Chase Trials MCC</t>
  </si>
  <si>
    <t>Woodberry Lane, 26th July 2020</t>
  </si>
  <si>
    <t>Results -The Keith Marshall Trophy Trial - ACU Permit 59285</t>
  </si>
  <si>
    <t>Bob</t>
  </si>
  <si>
    <t>No</t>
  </si>
  <si>
    <t>Name</t>
  </si>
  <si>
    <t>Class</t>
  </si>
  <si>
    <t>Machine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</si>
  <si>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</si>
  <si>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</si>
  <si>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</si>
  <si>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</si>
  <si>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</si>
  <si>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</si>
  <si>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</si>
  <si>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</si>
  <si>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</si>
  <si>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</si>
  <si>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</si>
  <si>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</si>
  <si>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</si>
  <si>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</si>
  <si>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</si>
  <si>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TOTAL</t>
  </si>
  <si>
    <t>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</si>
</sst>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B601D-6A3C-4EFB-A0E5-DCDD7E23313C}">
  <dimension ref="A1:V97"/>
  <sheetViews>
    <sheetView tabSelected="1" workbookViewId="0">
      <selection activeCell="A5" sqref="A5:V5"/>
    </sheetView>
  </sheetViews>
  <sheetFormatPr defaultRowHeight="15" x14ac:dyDescent="0.25"/>
  <cols>
    <col min="1" max="1" width="7.5703125" style="4" customWidth="1"/>
    <col min="2" max="2" width="10.140625" customWidth="1"/>
    <col min="3" max="3" width="13.140625" customWidth="1"/>
    <col min="4" max="4" width="18.7109375" customWidth="1"/>
    <col min="5" max="5" width="15.5703125" customWidth="1"/>
    <col min="6" max="20" width="4.7109375" style="4" customWidth="1"/>
    <col min="21" max="21" width="8" style="4" customWidth="1"/>
    <col min="22" max="22" width="7.140625" style="4" customWidth="1"/>
  </cols>
  <sheetData>
    <row r="1" spans="1:22" x14ac:dyDescent="0.25">
      <c r="A1" s="22" t="s">
        <v>143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3" spans="1:22" x14ac:dyDescent="0.25">
      <c r="A3" s="23" t="s">
        <v>145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x14ac:dyDescent="0.25">
      <c r="B4" s="4"/>
      <c r="C4" s="4"/>
      <c r="D4" s="4"/>
      <c r="E4" s="4"/>
    </row>
    <row r="5" spans="1:22" x14ac:dyDescent="0.25">
      <c r="A5" s="23" t="s">
        <v>144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ht="12.75" customHeight="1" thickBot="1" x14ac:dyDescent="0.3">
      <c r="B6" s="4"/>
      <c r="C6" s="4"/>
      <c r="D6" s="4"/>
      <c r="E6" s="4"/>
    </row>
    <row r="7" spans="1:22" x14ac:dyDescent="0.25">
      <c r="A7" s="10" t="s">
        <v>147</v>
      </c>
      <c r="B7" s="24" t="s">
        <v>148</v>
      </c>
      <c r="C7" s="24"/>
      <c r="D7" s="11" t="s">
        <v>149</v>
      </c>
      <c r="E7" s="11" t="s">
        <v>150</v>
      </c>
      <c r="F7" s="12" t="s">
        <v>151</v>
      </c>
      <c r="G7" s="12" t="s">
        <v>152</v>
      </c>
      <c r="H7" s="12" t="s">
        <v>153</v>
      </c>
      <c r="I7" s="12" t="s">
        <v>154</v>
      </c>
      <c r="J7" s="12" t="s">
        <v>155</v>
      </c>
      <c r="K7" s="12" t="s">
        <v>156</v>
      </c>
      <c r="L7" s="12" t="s">
        <v>157</v>
      </c>
      <c r="M7" s="12" t="s">
        <v>158</v>
      </c>
      <c r="N7" s="12" t="s">
        <v>159</v>
      </c>
      <c r="O7" s="12" t="s">
        <v>160</v>
      </c>
      <c r="P7" s="12" t="s">
        <v>161</v>
      </c>
      <c r="Q7" s="12" t="s">
        <v>162</v>
      </c>
      <c r="R7" s="12" t="s">
        <v>163</v>
      </c>
      <c r="S7" s="12" t="s">
        <v>164</v>
      </c>
      <c r="T7" s="12" t="s">
        <v>165</v>
      </c>
      <c r="U7" s="12" t="s">
        <v>166</v>
      </c>
      <c r="V7" s="13" t="s">
        <v>167</v>
      </c>
    </row>
    <row r="8" spans="1:22" x14ac:dyDescent="0.25">
      <c r="A8" s="14" t="str">
        <f>("250")</f>
        <v>250</v>
      </c>
      <c r="B8" s="2" t="s">
        <v>33</v>
      </c>
      <c r="C8" s="2" t="s">
        <v>134</v>
      </c>
      <c r="D8" s="2" t="s">
        <v>106</v>
      </c>
      <c r="E8" s="2" t="s">
        <v>45</v>
      </c>
      <c r="F8" s="3">
        <v>0</v>
      </c>
      <c r="G8" s="3">
        <v>0</v>
      </c>
      <c r="H8" s="3">
        <v>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1</v>
      </c>
      <c r="Q8" s="3">
        <v>0</v>
      </c>
      <c r="R8" s="3">
        <v>0</v>
      </c>
      <c r="S8" s="3">
        <v>0</v>
      </c>
      <c r="T8" s="3">
        <v>0</v>
      </c>
      <c r="U8" s="3">
        <f>SUM(F8:T8)</f>
        <v>2</v>
      </c>
      <c r="V8" s="15">
        <v>1</v>
      </c>
    </row>
    <row r="9" spans="1:22" x14ac:dyDescent="0.25">
      <c r="A9" s="14" t="str">
        <f>("210")</f>
        <v>210</v>
      </c>
      <c r="B9" s="2" t="s">
        <v>104</v>
      </c>
      <c r="C9" s="2" t="s">
        <v>105</v>
      </c>
      <c r="D9" s="2" t="s">
        <v>106</v>
      </c>
      <c r="E9" s="2" t="s">
        <v>54</v>
      </c>
      <c r="F9" s="3">
        <v>0</v>
      </c>
      <c r="G9" s="3">
        <v>0</v>
      </c>
      <c r="H9" s="3">
        <v>6</v>
      </c>
      <c r="I9" s="3">
        <v>0</v>
      </c>
      <c r="J9" s="3">
        <v>1</v>
      </c>
      <c r="K9" s="3">
        <v>2</v>
      </c>
      <c r="L9" s="3">
        <v>3</v>
      </c>
      <c r="M9" s="3">
        <v>0</v>
      </c>
      <c r="N9" s="3">
        <v>2</v>
      </c>
      <c r="O9" s="3">
        <v>0</v>
      </c>
      <c r="P9" s="3">
        <v>0</v>
      </c>
      <c r="Q9" s="3">
        <v>1</v>
      </c>
      <c r="R9" s="3">
        <v>1</v>
      </c>
      <c r="S9" s="3">
        <v>0</v>
      </c>
      <c r="T9" s="3">
        <v>0</v>
      </c>
      <c r="U9" s="3">
        <f>SUM(F9:T9)</f>
        <v>16</v>
      </c>
      <c r="V9" s="15">
        <v>2</v>
      </c>
    </row>
    <row r="10" spans="1:22" x14ac:dyDescent="0.25">
      <c r="A10" s="14" t="str">
        <f>("708")</f>
        <v>708</v>
      </c>
      <c r="B10" s="2" t="s">
        <v>29</v>
      </c>
      <c r="C10" s="2" t="s">
        <v>137</v>
      </c>
      <c r="D10" s="2" t="s">
        <v>106</v>
      </c>
      <c r="E10" s="2" t="s">
        <v>138</v>
      </c>
      <c r="F10" s="3">
        <v>1</v>
      </c>
      <c r="G10" s="3">
        <v>0</v>
      </c>
      <c r="H10" s="3">
        <v>4</v>
      </c>
      <c r="I10" s="3">
        <v>5</v>
      </c>
      <c r="J10" s="3">
        <v>3</v>
      </c>
      <c r="K10" s="3">
        <v>3</v>
      </c>
      <c r="L10" s="3">
        <v>4</v>
      </c>
      <c r="M10" s="3">
        <v>3</v>
      </c>
      <c r="N10" s="3">
        <v>6</v>
      </c>
      <c r="O10" s="3">
        <v>0</v>
      </c>
      <c r="P10" s="3">
        <v>0</v>
      </c>
      <c r="Q10" s="3">
        <v>0</v>
      </c>
      <c r="R10" s="3">
        <v>0</v>
      </c>
      <c r="S10" s="3">
        <v>5</v>
      </c>
      <c r="T10" s="3">
        <v>2</v>
      </c>
      <c r="U10" s="3">
        <f>SUM(F10:T10)</f>
        <v>36</v>
      </c>
      <c r="V10" s="15">
        <v>3</v>
      </c>
    </row>
    <row r="11" spans="1:22" x14ac:dyDescent="0.25">
      <c r="A11" s="16"/>
      <c r="B11" s="6"/>
      <c r="C11" s="6"/>
      <c r="D11" s="6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7"/>
    </row>
    <row r="12" spans="1:22" x14ac:dyDescent="0.25">
      <c r="A12" s="14" t="str">
        <f>("88")</f>
        <v>88</v>
      </c>
      <c r="B12" s="2" t="s">
        <v>73</v>
      </c>
      <c r="C12" s="2" t="s">
        <v>74</v>
      </c>
      <c r="D12" s="2" t="s">
        <v>51</v>
      </c>
      <c r="E12" s="2" t="s">
        <v>11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f>SUM(F12:T12)</f>
        <v>2</v>
      </c>
      <c r="V12" s="15">
        <v>1</v>
      </c>
    </row>
    <row r="13" spans="1:22" x14ac:dyDescent="0.25">
      <c r="A13" s="14" t="str">
        <f>("38")</f>
        <v>38</v>
      </c>
      <c r="B13" s="2" t="s">
        <v>4</v>
      </c>
      <c r="C13" s="2" t="s">
        <v>50</v>
      </c>
      <c r="D13" s="2" t="s">
        <v>51</v>
      </c>
      <c r="E13" s="2" t="s">
        <v>45</v>
      </c>
      <c r="F13" s="3">
        <v>1</v>
      </c>
      <c r="G13" s="3">
        <v>0</v>
      </c>
      <c r="H13" s="3">
        <v>2</v>
      </c>
      <c r="I13" s="3">
        <v>5</v>
      </c>
      <c r="J13" s="3">
        <v>0</v>
      </c>
      <c r="K13" s="3">
        <v>0</v>
      </c>
      <c r="L13" s="3">
        <v>0</v>
      </c>
      <c r="M13" s="3">
        <v>5</v>
      </c>
      <c r="N13" s="3">
        <v>9</v>
      </c>
      <c r="O13" s="3">
        <v>5</v>
      </c>
      <c r="P13" s="3">
        <v>3</v>
      </c>
      <c r="Q13" s="3">
        <v>2</v>
      </c>
      <c r="R13" s="3">
        <v>0</v>
      </c>
      <c r="S13" s="3">
        <v>0</v>
      </c>
      <c r="T13" s="3">
        <v>1</v>
      </c>
      <c r="U13" s="3">
        <f>SUM(F13:T13)</f>
        <v>33</v>
      </c>
      <c r="V13" s="15">
        <v>2</v>
      </c>
    </row>
    <row r="14" spans="1:22" x14ac:dyDescent="0.25">
      <c r="A14" s="16"/>
      <c r="B14" s="6"/>
      <c r="C14" s="6"/>
      <c r="D14" s="6"/>
      <c r="E14" s="6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7"/>
    </row>
    <row r="15" spans="1:22" x14ac:dyDescent="0.25">
      <c r="A15" s="14" t="str">
        <f>("109")</f>
        <v>109</v>
      </c>
      <c r="B15" s="2" t="s">
        <v>57</v>
      </c>
      <c r="C15" s="2" t="s">
        <v>77</v>
      </c>
      <c r="D15" s="2" t="s">
        <v>78</v>
      </c>
      <c r="E15" s="2" t="s">
        <v>19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f>SUM(F15:T15)</f>
        <v>1</v>
      </c>
      <c r="V15" s="15">
        <v>1</v>
      </c>
    </row>
    <row r="16" spans="1:22" x14ac:dyDescent="0.25">
      <c r="A16" s="16"/>
      <c r="B16" s="6"/>
      <c r="C16" s="6"/>
      <c r="D16" s="6"/>
      <c r="E16" s="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7"/>
    </row>
    <row r="17" spans="1:22" x14ac:dyDescent="0.25">
      <c r="A17" s="14" t="str">
        <f>("233")</f>
        <v>233</v>
      </c>
      <c r="B17" s="2" t="s">
        <v>130</v>
      </c>
      <c r="C17" s="2" t="s">
        <v>131</v>
      </c>
      <c r="D17" s="2" t="s">
        <v>79</v>
      </c>
      <c r="E17" s="2" t="s">
        <v>54</v>
      </c>
      <c r="F17" s="3">
        <v>0</v>
      </c>
      <c r="G17" s="3"/>
      <c r="H17" s="3">
        <v>1</v>
      </c>
      <c r="I17" s="3">
        <v>0</v>
      </c>
      <c r="J17" s="3">
        <v>1</v>
      </c>
      <c r="K17" s="3">
        <v>0</v>
      </c>
      <c r="L17" s="3">
        <v>3</v>
      </c>
      <c r="M17" s="3">
        <v>1</v>
      </c>
      <c r="N17" s="3">
        <v>5</v>
      </c>
      <c r="O17" s="3">
        <v>0</v>
      </c>
      <c r="P17" s="3">
        <v>0</v>
      </c>
      <c r="Q17" s="3"/>
      <c r="R17" s="3">
        <v>0</v>
      </c>
      <c r="S17" s="3">
        <v>0</v>
      </c>
      <c r="T17" s="3">
        <v>0</v>
      </c>
      <c r="U17" s="3">
        <f>SUM(F17:T17)</f>
        <v>11</v>
      </c>
      <c r="V17" s="15">
        <v>1</v>
      </c>
    </row>
    <row r="18" spans="1:22" x14ac:dyDescent="0.25">
      <c r="A18" s="14" t="str">
        <f>("110")</f>
        <v>110</v>
      </c>
      <c r="B18" s="2" t="s">
        <v>55</v>
      </c>
      <c r="C18" s="2" t="s">
        <v>77</v>
      </c>
      <c r="D18" s="2" t="s">
        <v>79</v>
      </c>
      <c r="E18" s="2" t="s">
        <v>23</v>
      </c>
      <c r="F18" s="3">
        <v>0</v>
      </c>
      <c r="G18" s="3">
        <v>0</v>
      </c>
      <c r="H18" s="3">
        <v>2</v>
      </c>
      <c r="I18" s="3">
        <v>0</v>
      </c>
      <c r="J18" s="3">
        <v>7</v>
      </c>
      <c r="K18" s="3">
        <v>5</v>
      </c>
      <c r="L18" s="3">
        <v>1</v>
      </c>
      <c r="M18" s="3">
        <v>1</v>
      </c>
      <c r="N18" s="3">
        <v>7</v>
      </c>
      <c r="O18" s="3">
        <v>1</v>
      </c>
      <c r="P18" s="3">
        <v>0</v>
      </c>
      <c r="Q18" s="3">
        <v>0</v>
      </c>
      <c r="R18" s="3">
        <v>1</v>
      </c>
      <c r="S18" s="3">
        <v>0</v>
      </c>
      <c r="T18" s="3">
        <v>0</v>
      </c>
      <c r="U18" s="3">
        <f>SUM(F18:T18)</f>
        <v>25</v>
      </c>
      <c r="V18" s="15">
        <v>2</v>
      </c>
    </row>
    <row r="19" spans="1:22" x14ac:dyDescent="0.25">
      <c r="A19" s="16"/>
      <c r="B19" s="6"/>
      <c r="C19" s="6"/>
      <c r="D19" s="6"/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7"/>
    </row>
    <row r="20" spans="1:22" x14ac:dyDescent="0.25">
      <c r="A20" s="14" t="str">
        <f>("214")</f>
        <v>214</v>
      </c>
      <c r="B20" s="2" t="s">
        <v>111</v>
      </c>
      <c r="C20" s="2" t="s">
        <v>112</v>
      </c>
      <c r="D20" s="2" t="s">
        <v>18</v>
      </c>
      <c r="E20" s="2" t="s">
        <v>19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f>SUM(F20:T20)</f>
        <v>2</v>
      </c>
      <c r="V20" s="15">
        <v>1</v>
      </c>
    </row>
    <row r="21" spans="1:22" x14ac:dyDescent="0.25">
      <c r="A21" s="14" t="str">
        <f>("10")</f>
        <v>10</v>
      </c>
      <c r="B21" s="2" t="s">
        <v>16</v>
      </c>
      <c r="C21" s="2" t="s">
        <v>17</v>
      </c>
      <c r="D21" s="2" t="s">
        <v>18</v>
      </c>
      <c r="E21" s="2" t="s">
        <v>19</v>
      </c>
      <c r="F21" s="3">
        <v>2</v>
      </c>
      <c r="G21" s="3">
        <v>7</v>
      </c>
      <c r="H21" s="3">
        <v>6</v>
      </c>
      <c r="I21" s="3">
        <v>0</v>
      </c>
      <c r="J21" s="3">
        <v>11</v>
      </c>
      <c r="K21" s="3">
        <v>6</v>
      </c>
      <c r="L21" s="3">
        <v>5</v>
      </c>
      <c r="M21" s="3">
        <v>4</v>
      </c>
      <c r="N21" s="3">
        <v>5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0</v>
      </c>
      <c r="U21" s="3">
        <f>SUM(F21:T21)</f>
        <v>54</v>
      </c>
      <c r="V21" s="15">
        <v>2</v>
      </c>
    </row>
    <row r="22" spans="1:22" x14ac:dyDescent="0.25">
      <c r="A22" s="16"/>
      <c r="B22" s="6"/>
      <c r="C22" s="6"/>
      <c r="D22" s="6"/>
      <c r="E22" s="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7"/>
    </row>
    <row r="23" spans="1:22" x14ac:dyDescent="0.25">
      <c r="A23" s="14" t="str">
        <f>("43")</f>
        <v>43</v>
      </c>
      <c r="B23" s="2" t="s">
        <v>52</v>
      </c>
      <c r="C23" s="2" t="s">
        <v>53</v>
      </c>
      <c r="D23" s="2" t="s">
        <v>31</v>
      </c>
      <c r="E23" s="2" t="s">
        <v>54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f>SUM(F23:T23)</f>
        <v>0</v>
      </c>
      <c r="V23" s="15">
        <v>1</v>
      </c>
    </row>
    <row r="24" spans="1:22" x14ac:dyDescent="0.25">
      <c r="A24" s="14" t="str">
        <f>("147")</f>
        <v>147</v>
      </c>
      <c r="B24" s="2" t="s">
        <v>57</v>
      </c>
      <c r="C24" s="2" t="s">
        <v>85</v>
      </c>
      <c r="D24" s="2" t="s">
        <v>31</v>
      </c>
      <c r="E24" s="2" t="s">
        <v>23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f>SUM(F24:T24)</f>
        <v>2</v>
      </c>
      <c r="V24" s="15">
        <v>2</v>
      </c>
    </row>
    <row r="25" spans="1:22" x14ac:dyDescent="0.25">
      <c r="A25" s="14" t="str">
        <f>("227")</f>
        <v>227</v>
      </c>
      <c r="B25" s="2" t="s">
        <v>65</v>
      </c>
      <c r="C25" s="2" t="s">
        <v>124</v>
      </c>
      <c r="D25" s="2" t="s">
        <v>31</v>
      </c>
      <c r="E25" s="2" t="s">
        <v>23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4</v>
      </c>
      <c r="O25" s="3">
        <v>0</v>
      </c>
      <c r="P25" s="3">
        <v>1</v>
      </c>
      <c r="Q25" s="3">
        <v>0</v>
      </c>
      <c r="R25" s="3">
        <v>0</v>
      </c>
      <c r="S25" s="3">
        <v>0</v>
      </c>
      <c r="T25" s="3">
        <v>0</v>
      </c>
      <c r="U25" s="3">
        <f>SUM(F25:T25)</f>
        <v>6</v>
      </c>
      <c r="V25" s="15">
        <v>3</v>
      </c>
    </row>
    <row r="26" spans="1:22" x14ac:dyDescent="0.25">
      <c r="A26" s="14" t="str">
        <f>("20")</f>
        <v>20</v>
      </c>
      <c r="B26" s="2" t="s">
        <v>29</v>
      </c>
      <c r="C26" s="2" t="s">
        <v>30</v>
      </c>
      <c r="D26" s="2" t="s">
        <v>31</v>
      </c>
      <c r="E26" s="2" t="s">
        <v>32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4</v>
      </c>
      <c r="O26" s="3">
        <v>0</v>
      </c>
      <c r="P26" s="3">
        <v>0</v>
      </c>
      <c r="Q26" s="3">
        <v>1</v>
      </c>
      <c r="R26" s="3">
        <v>0</v>
      </c>
      <c r="S26" s="3">
        <v>0</v>
      </c>
      <c r="T26" s="3">
        <v>5</v>
      </c>
      <c r="U26" s="3">
        <f>SUM(F26:T26)</f>
        <v>10</v>
      </c>
      <c r="V26" s="15">
        <v>4</v>
      </c>
    </row>
    <row r="27" spans="1:22" x14ac:dyDescent="0.25">
      <c r="A27" s="14" t="str">
        <f>("32")</f>
        <v>32</v>
      </c>
      <c r="B27" s="2" t="s">
        <v>46</v>
      </c>
      <c r="C27" s="2" t="s">
        <v>47</v>
      </c>
      <c r="D27" s="2" t="s">
        <v>31</v>
      </c>
      <c r="E27" s="2" t="s">
        <v>32</v>
      </c>
      <c r="F27" s="3">
        <v>4</v>
      </c>
      <c r="G27" s="3">
        <v>0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9</v>
      </c>
      <c r="O27" s="3">
        <v>1</v>
      </c>
      <c r="P27" s="3">
        <v>0</v>
      </c>
      <c r="Q27" s="3">
        <v>0</v>
      </c>
      <c r="R27" s="3">
        <v>1</v>
      </c>
      <c r="S27" s="3">
        <v>1</v>
      </c>
      <c r="T27" s="3">
        <v>0</v>
      </c>
      <c r="U27" s="3">
        <f>SUM(F27:T27)</f>
        <v>17</v>
      </c>
      <c r="V27" s="15">
        <v>5</v>
      </c>
    </row>
    <row r="28" spans="1:22" x14ac:dyDescent="0.25">
      <c r="A28" s="14" t="str">
        <f>("82")</f>
        <v>82</v>
      </c>
      <c r="B28" s="2" t="s">
        <v>68</v>
      </c>
      <c r="C28" s="2" t="s">
        <v>69</v>
      </c>
      <c r="D28" s="2" t="s">
        <v>31</v>
      </c>
      <c r="E28" s="2" t="s">
        <v>23</v>
      </c>
      <c r="F28" s="3" t="s">
        <v>70</v>
      </c>
      <c r="G28" s="3" t="s">
        <v>70</v>
      </c>
      <c r="H28" s="3" t="s">
        <v>70</v>
      </c>
      <c r="I28" s="3" t="s">
        <v>70</v>
      </c>
      <c r="J28" s="3" t="s">
        <v>70</v>
      </c>
      <c r="K28" s="3" t="s">
        <v>70</v>
      </c>
      <c r="L28" s="3" t="s">
        <v>70</v>
      </c>
      <c r="M28" s="3" t="s">
        <v>70</v>
      </c>
      <c r="N28" s="3" t="s">
        <v>70</v>
      </c>
      <c r="O28" s="3" t="s">
        <v>70</v>
      </c>
      <c r="P28" s="3" t="s">
        <v>70</v>
      </c>
      <c r="Q28" s="3" t="s">
        <v>70</v>
      </c>
      <c r="R28" s="3" t="s">
        <v>70</v>
      </c>
      <c r="S28" s="3" t="s">
        <v>70</v>
      </c>
      <c r="T28" s="3" t="s">
        <v>70</v>
      </c>
      <c r="U28" s="3" t="s">
        <v>70</v>
      </c>
      <c r="V28" s="15" t="s">
        <v>70</v>
      </c>
    </row>
    <row r="29" spans="1:22" x14ac:dyDescent="0.25">
      <c r="A29" s="14" t="str">
        <f>("235")</f>
        <v>235</v>
      </c>
      <c r="B29" s="2" t="s">
        <v>52</v>
      </c>
      <c r="C29" s="2" t="s">
        <v>132</v>
      </c>
      <c r="D29" s="2" t="s">
        <v>31</v>
      </c>
      <c r="E29" s="2" t="s">
        <v>133</v>
      </c>
      <c r="F29" s="3" t="s">
        <v>70</v>
      </c>
      <c r="G29" s="3" t="s">
        <v>70</v>
      </c>
      <c r="H29" s="3" t="s">
        <v>70</v>
      </c>
      <c r="I29" s="3" t="s">
        <v>70</v>
      </c>
      <c r="J29" s="3" t="s">
        <v>70</v>
      </c>
      <c r="K29" s="3" t="s">
        <v>70</v>
      </c>
      <c r="L29" s="3" t="s">
        <v>70</v>
      </c>
      <c r="M29" s="3" t="s">
        <v>70</v>
      </c>
      <c r="N29" s="3" t="s">
        <v>70</v>
      </c>
      <c r="O29" s="3" t="s">
        <v>70</v>
      </c>
      <c r="P29" s="3" t="s">
        <v>70</v>
      </c>
      <c r="Q29" s="3" t="s">
        <v>70</v>
      </c>
      <c r="R29" s="3" t="s">
        <v>70</v>
      </c>
      <c r="S29" s="3" t="s">
        <v>70</v>
      </c>
      <c r="T29" s="3" t="s">
        <v>70</v>
      </c>
      <c r="U29" s="3" t="s">
        <v>70</v>
      </c>
      <c r="V29" s="15" t="s">
        <v>70</v>
      </c>
    </row>
    <row r="30" spans="1:22" x14ac:dyDescent="0.25">
      <c r="A30" s="16"/>
      <c r="B30" s="6"/>
      <c r="C30" s="6"/>
      <c r="D30" s="6"/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17"/>
    </row>
    <row r="31" spans="1:22" x14ac:dyDescent="0.25">
      <c r="A31" s="14" t="str">
        <f>("113")</f>
        <v>113</v>
      </c>
      <c r="B31" s="2" t="s">
        <v>36</v>
      </c>
      <c r="C31" s="2" t="s">
        <v>80</v>
      </c>
      <c r="D31" s="2" t="s">
        <v>6</v>
      </c>
      <c r="E31" s="2" t="s">
        <v>7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f>SUM(F31:T31)</f>
        <v>1</v>
      </c>
      <c r="V31" s="15">
        <v>1</v>
      </c>
    </row>
    <row r="32" spans="1:22" x14ac:dyDescent="0.25">
      <c r="A32" s="14" t="str">
        <f>("155")</f>
        <v>155</v>
      </c>
      <c r="B32" s="2" t="s">
        <v>87</v>
      </c>
      <c r="C32" s="2" t="s">
        <v>88</v>
      </c>
      <c r="D32" s="2" t="s">
        <v>6</v>
      </c>
      <c r="E32" s="2" t="s">
        <v>89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2</v>
      </c>
      <c r="M32" s="3">
        <v>2</v>
      </c>
      <c r="N32" s="3">
        <v>4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f t="shared" ref="U32" si="0">SUM(F32:T32)</f>
        <v>9</v>
      </c>
      <c r="V32" s="15">
        <v>2</v>
      </c>
    </row>
    <row r="33" spans="1:22" x14ac:dyDescent="0.25">
      <c r="A33" s="14" t="str">
        <f>("2")</f>
        <v>2</v>
      </c>
      <c r="B33" s="2" t="s">
        <v>4</v>
      </c>
      <c r="C33" s="2" t="s">
        <v>5</v>
      </c>
      <c r="D33" s="2" t="s">
        <v>6</v>
      </c>
      <c r="E33" s="2" t="s">
        <v>7</v>
      </c>
      <c r="F33" s="3">
        <v>0</v>
      </c>
      <c r="G33" s="3">
        <v>0</v>
      </c>
      <c r="H33" s="3">
        <v>9</v>
      </c>
      <c r="I33" s="3">
        <v>1</v>
      </c>
      <c r="J33" s="3">
        <v>0</v>
      </c>
      <c r="K33" s="3">
        <v>0</v>
      </c>
      <c r="L33" s="3">
        <v>5</v>
      </c>
      <c r="M33" s="3">
        <v>2</v>
      </c>
      <c r="N33" s="3">
        <v>4</v>
      </c>
      <c r="O33" s="3">
        <v>5</v>
      </c>
      <c r="P33" s="3">
        <v>1</v>
      </c>
      <c r="Q33" s="3">
        <v>0</v>
      </c>
      <c r="R33" s="3">
        <v>5</v>
      </c>
      <c r="S33" s="3">
        <v>0</v>
      </c>
      <c r="T33" s="3">
        <v>0</v>
      </c>
      <c r="U33" s="3">
        <f>SUM(F33:T33)</f>
        <v>32</v>
      </c>
      <c r="V33" s="15">
        <v>3</v>
      </c>
    </row>
    <row r="34" spans="1:22" x14ac:dyDescent="0.25">
      <c r="A34" s="14" t="str">
        <f>("174")</f>
        <v>174</v>
      </c>
      <c r="B34" s="2" t="s">
        <v>146</v>
      </c>
      <c r="C34" s="2" t="s">
        <v>96</v>
      </c>
      <c r="D34" s="2" t="s">
        <v>6</v>
      </c>
      <c r="E34" s="2" t="s">
        <v>97</v>
      </c>
      <c r="F34" s="3">
        <v>1</v>
      </c>
      <c r="G34" s="3">
        <v>0</v>
      </c>
      <c r="H34" s="3">
        <v>2</v>
      </c>
      <c r="I34" s="3">
        <v>6</v>
      </c>
      <c r="J34" s="3">
        <v>9</v>
      </c>
      <c r="K34" s="3">
        <v>0</v>
      </c>
      <c r="L34" s="3">
        <v>13</v>
      </c>
      <c r="M34" s="3">
        <v>8</v>
      </c>
      <c r="N34" s="3">
        <v>12</v>
      </c>
      <c r="O34" s="3">
        <v>0</v>
      </c>
      <c r="P34" s="3">
        <v>5</v>
      </c>
      <c r="Q34" s="3">
        <v>0</v>
      </c>
      <c r="R34" s="3">
        <v>0</v>
      </c>
      <c r="S34" s="3">
        <v>0</v>
      </c>
      <c r="T34" s="3">
        <v>0</v>
      </c>
      <c r="U34" s="3">
        <f>SUM(F34:T34)</f>
        <v>56</v>
      </c>
      <c r="V34" s="15">
        <v>4</v>
      </c>
    </row>
    <row r="35" spans="1:22" x14ac:dyDescent="0.25">
      <c r="A35" s="16"/>
      <c r="B35" s="6"/>
      <c r="C35" s="6"/>
      <c r="D35" s="6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17"/>
    </row>
    <row r="36" spans="1:22" x14ac:dyDescent="0.25">
      <c r="A36" s="14" t="str">
        <f>("222")</f>
        <v>222</v>
      </c>
      <c r="B36" s="2" t="s">
        <v>121</v>
      </c>
      <c r="C36" s="2" t="s">
        <v>122</v>
      </c>
      <c r="D36" s="2" t="s">
        <v>2</v>
      </c>
      <c r="E36" s="2" t="s">
        <v>123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5</v>
      </c>
      <c r="O36" s="3">
        <v>1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f t="shared" ref="U36:U42" si="1">SUM(F36:T36)</f>
        <v>6</v>
      </c>
      <c r="V36" s="15">
        <v>1</v>
      </c>
    </row>
    <row r="37" spans="1:22" x14ac:dyDescent="0.25">
      <c r="A37" s="14" t="str">
        <f>("1")</f>
        <v>1</v>
      </c>
      <c r="B37" s="2" t="s">
        <v>0</v>
      </c>
      <c r="C37" s="2" t="s">
        <v>1</v>
      </c>
      <c r="D37" s="2" t="s">
        <v>2</v>
      </c>
      <c r="E37" s="2" t="s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8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f t="shared" si="1"/>
        <v>8</v>
      </c>
      <c r="V37" s="15">
        <v>2</v>
      </c>
    </row>
    <row r="38" spans="1:22" x14ac:dyDescent="0.25">
      <c r="A38" s="14" t="str">
        <f>("216")</f>
        <v>216</v>
      </c>
      <c r="B38" s="2" t="s">
        <v>113</v>
      </c>
      <c r="C38" s="2" t="s">
        <v>114</v>
      </c>
      <c r="D38" s="2" t="s">
        <v>2</v>
      </c>
      <c r="E38" s="2" t="s">
        <v>7</v>
      </c>
      <c r="F38" s="3">
        <v>1</v>
      </c>
      <c r="G38" s="3">
        <v>0</v>
      </c>
      <c r="H38" s="3">
        <v>2</v>
      </c>
      <c r="I38" s="3">
        <v>0</v>
      </c>
      <c r="J38" s="3">
        <v>0</v>
      </c>
      <c r="K38" s="3">
        <v>1</v>
      </c>
      <c r="L38" s="3">
        <v>1</v>
      </c>
      <c r="M38" s="3">
        <v>5</v>
      </c>
      <c r="N38" s="3">
        <v>0</v>
      </c>
      <c r="O38" s="3">
        <v>1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f t="shared" si="1"/>
        <v>12</v>
      </c>
      <c r="V38" s="15">
        <v>3</v>
      </c>
    </row>
    <row r="39" spans="1:22" x14ac:dyDescent="0.25">
      <c r="A39" s="14" t="str">
        <f>("126")</f>
        <v>126</v>
      </c>
      <c r="B39" s="2" t="s">
        <v>81</v>
      </c>
      <c r="C39" s="2" t="s">
        <v>82</v>
      </c>
      <c r="D39" s="2" t="s">
        <v>2</v>
      </c>
      <c r="E39" s="2" t="s">
        <v>92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8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6</v>
      </c>
      <c r="U39" s="3">
        <f t="shared" si="1"/>
        <v>14</v>
      </c>
      <c r="V39" s="15">
        <v>4</v>
      </c>
    </row>
    <row r="40" spans="1:22" x14ac:dyDescent="0.25">
      <c r="A40" s="14" t="str">
        <f>("15")</f>
        <v>15</v>
      </c>
      <c r="B40" s="2" t="s">
        <v>28</v>
      </c>
      <c r="C40" s="2" t="s">
        <v>5</v>
      </c>
      <c r="D40" s="2" t="s">
        <v>2</v>
      </c>
      <c r="E40" s="2" t="s">
        <v>3</v>
      </c>
      <c r="F40" s="3">
        <v>1</v>
      </c>
      <c r="G40" s="3">
        <v>0</v>
      </c>
      <c r="H40" s="3">
        <v>5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13</v>
      </c>
      <c r="O40" s="3">
        <v>1</v>
      </c>
      <c r="P40" s="3">
        <v>1</v>
      </c>
      <c r="Q40" s="3">
        <v>2</v>
      </c>
      <c r="R40" s="3">
        <v>1</v>
      </c>
      <c r="S40" s="3">
        <v>0</v>
      </c>
      <c r="T40" s="3">
        <v>1</v>
      </c>
      <c r="U40" s="3">
        <f t="shared" si="1"/>
        <v>26</v>
      </c>
      <c r="V40" s="15">
        <v>5</v>
      </c>
    </row>
    <row r="41" spans="1:22" x14ac:dyDescent="0.25">
      <c r="A41" s="14" t="str">
        <f>("24")</f>
        <v>24</v>
      </c>
      <c r="B41" s="2" t="s">
        <v>29</v>
      </c>
      <c r="C41" s="2" t="s">
        <v>38</v>
      </c>
      <c r="D41" s="2" t="s">
        <v>2</v>
      </c>
      <c r="E41" s="2" t="s">
        <v>39</v>
      </c>
      <c r="F41" s="3">
        <v>4</v>
      </c>
      <c r="G41" s="3">
        <v>0</v>
      </c>
      <c r="H41" s="3">
        <v>5</v>
      </c>
      <c r="I41" s="3">
        <v>0</v>
      </c>
      <c r="J41" s="3">
        <v>0</v>
      </c>
      <c r="K41" s="3">
        <v>5</v>
      </c>
      <c r="L41" s="3">
        <v>0</v>
      </c>
      <c r="M41" s="3">
        <v>6</v>
      </c>
      <c r="N41" s="3">
        <v>8</v>
      </c>
      <c r="O41" s="3">
        <v>5</v>
      </c>
      <c r="P41" s="3">
        <v>2</v>
      </c>
      <c r="Q41" s="3">
        <v>9</v>
      </c>
      <c r="R41" s="3">
        <v>1</v>
      </c>
      <c r="S41" s="3">
        <v>0</v>
      </c>
      <c r="T41" s="3">
        <v>6</v>
      </c>
      <c r="U41" s="3">
        <f t="shared" si="1"/>
        <v>51</v>
      </c>
      <c r="V41" s="15">
        <v>6</v>
      </c>
    </row>
    <row r="42" spans="1:22" x14ac:dyDescent="0.25">
      <c r="A42" s="14" t="str">
        <f>("127")</f>
        <v>127</v>
      </c>
      <c r="B42" s="2" t="s">
        <v>84</v>
      </c>
      <c r="C42" s="2" t="s">
        <v>82</v>
      </c>
      <c r="D42" s="2" t="s">
        <v>2</v>
      </c>
      <c r="E42" s="2" t="s">
        <v>83</v>
      </c>
      <c r="F42" s="3">
        <v>7</v>
      </c>
      <c r="G42" s="3">
        <v>0</v>
      </c>
      <c r="H42" s="3">
        <v>10</v>
      </c>
      <c r="I42" s="3">
        <v>1</v>
      </c>
      <c r="J42" s="3">
        <v>3</v>
      </c>
      <c r="K42" s="3">
        <v>10</v>
      </c>
      <c r="L42" s="3">
        <v>0</v>
      </c>
      <c r="M42" s="3">
        <v>9</v>
      </c>
      <c r="N42" s="3">
        <v>9</v>
      </c>
      <c r="O42" s="3">
        <v>0</v>
      </c>
      <c r="P42" s="3">
        <v>3</v>
      </c>
      <c r="Q42" s="3">
        <v>9</v>
      </c>
      <c r="R42" s="3">
        <v>6</v>
      </c>
      <c r="S42" s="3">
        <v>0</v>
      </c>
      <c r="T42" s="3">
        <v>2</v>
      </c>
      <c r="U42" s="3">
        <f t="shared" si="1"/>
        <v>69</v>
      </c>
      <c r="V42" s="15">
        <v>7</v>
      </c>
    </row>
    <row r="43" spans="1:22" x14ac:dyDescent="0.25">
      <c r="A43" s="14" t="str">
        <f>("212")</f>
        <v>212</v>
      </c>
      <c r="B43" s="2" t="s">
        <v>109</v>
      </c>
      <c r="C43" s="2" t="s">
        <v>110</v>
      </c>
      <c r="D43" s="2" t="s">
        <v>2</v>
      </c>
      <c r="E43" s="2" t="s">
        <v>92</v>
      </c>
      <c r="F43" s="3" t="s">
        <v>12</v>
      </c>
      <c r="G43" s="3" t="s">
        <v>12</v>
      </c>
      <c r="H43" s="3" t="s">
        <v>12</v>
      </c>
      <c r="I43" s="3" t="s">
        <v>12</v>
      </c>
      <c r="J43" s="3" t="s">
        <v>12</v>
      </c>
      <c r="K43" s="3" t="s">
        <v>12</v>
      </c>
      <c r="L43" s="3" t="s">
        <v>12</v>
      </c>
      <c r="M43" s="3" t="s">
        <v>12</v>
      </c>
      <c r="N43" s="3" t="s">
        <v>12</v>
      </c>
      <c r="O43" s="3" t="s">
        <v>12</v>
      </c>
      <c r="P43" s="3" t="s">
        <v>12</v>
      </c>
      <c r="Q43" s="3" t="s">
        <v>12</v>
      </c>
      <c r="R43" s="3" t="s">
        <v>12</v>
      </c>
      <c r="S43" s="3" t="s">
        <v>12</v>
      </c>
      <c r="T43" s="3" t="s">
        <v>12</v>
      </c>
      <c r="U43" s="3" t="s">
        <v>12</v>
      </c>
      <c r="V43" s="15" t="s">
        <v>12</v>
      </c>
    </row>
    <row r="44" spans="1:22" x14ac:dyDescent="0.25">
      <c r="A44" s="16"/>
      <c r="B44" s="6"/>
      <c r="C44" s="6"/>
      <c r="D44" s="6"/>
      <c r="E44" s="6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17"/>
    </row>
    <row r="45" spans="1:22" x14ac:dyDescent="0.25">
      <c r="A45" s="14" t="str">
        <f>("204")</f>
        <v>204</v>
      </c>
      <c r="B45" s="2" t="s">
        <v>141</v>
      </c>
      <c r="C45" s="2" t="s">
        <v>101</v>
      </c>
      <c r="D45" s="2" t="s">
        <v>63</v>
      </c>
      <c r="E45" s="2" t="s">
        <v>92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5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f t="shared" ref="U45:U50" si="2">SUM(F45:T45)</f>
        <v>6</v>
      </c>
      <c r="V45" s="15">
        <v>1</v>
      </c>
    </row>
    <row r="46" spans="1:22" x14ac:dyDescent="0.25">
      <c r="A46" s="14" t="str">
        <f>("157")</f>
        <v>157</v>
      </c>
      <c r="B46" s="2" t="s">
        <v>90</v>
      </c>
      <c r="C46" s="2" t="s">
        <v>91</v>
      </c>
      <c r="D46" s="2" t="s">
        <v>63</v>
      </c>
      <c r="E46" s="2" t="s">
        <v>92</v>
      </c>
      <c r="F46" s="3">
        <v>7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1</v>
      </c>
      <c r="R46" s="3">
        <v>0</v>
      </c>
      <c r="S46" s="3">
        <v>0</v>
      </c>
      <c r="T46" s="3">
        <v>0</v>
      </c>
      <c r="U46" s="3">
        <f t="shared" si="2"/>
        <v>11</v>
      </c>
      <c r="V46" s="15">
        <v>3</v>
      </c>
    </row>
    <row r="47" spans="1:22" x14ac:dyDescent="0.25">
      <c r="A47" s="14" t="str">
        <f>("211")</f>
        <v>211</v>
      </c>
      <c r="B47" s="2" t="s">
        <v>107</v>
      </c>
      <c r="C47" s="2" t="s">
        <v>108</v>
      </c>
      <c r="D47" s="2" t="s">
        <v>63</v>
      </c>
      <c r="E47" s="2" t="s">
        <v>92</v>
      </c>
      <c r="F47" s="3">
        <v>0</v>
      </c>
      <c r="G47" s="3">
        <v>0</v>
      </c>
      <c r="H47" s="3">
        <v>0</v>
      </c>
      <c r="I47" s="3">
        <v>0</v>
      </c>
      <c r="J47" s="3">
        <v>5</v>
      </c>
      <c r="K47" s="3">
        <v>0</v>
      </c>
      <c r="L47" s="3">
        <v>0</v>
      </c>
      <c r="M47" s="3">
        <v>3</v>
      </c>
      <c r="N47" s="3">
        <v>2</v>
      </c>
      <c r="O47" s="3">
        <v>0</v>
      </c>
      <c r="P47" s="3">
        <v>0</v>
      </c>
      <c r="Q47" s="3">
        <v>2</v>
      </c>
      <c r="R47" s="3">
        <v>0</v>
      </c>
      <c r="S47" s="3">
        <v>0</v>
      </c>
      <c r="T47" s="3">
        <v>0</v>
      </c>
      <c r="U47" s="3">
        <f t="shared" si="2"/>
        <v>12</v>
      </c>
      <c r="V47" s="15">
        <v>4</v>
      </c>
    </row>
    <row r="48" spans="1:22" x14ac:dyDescent="0.25">
      <c r="A48" s="14" t="str">
        <f>("229")</f>
        <v>229</v>
      </c>
      <c r="B48" s="2" t="s">
        <v>125</v>
      </c>
      <c r="C48" s="2" t="s">
        <v>126</v>
      </c>
      <c r="D48" s="2" t="s">
        <v>63</v>
      </c>
      <c r="E48" s="2" t="s">
        <v>83</v>
      </c>
      <c r="F48" s="3">
        <v>5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  <c r="L48" s="3">
        <v>0</v>
      </c>
      <c r="M48" s="3">
        <v>0</v>
      </c>
      <c r="N48" s="3">
        <v>2</v>
      </c>
      <c r="O48" s="3">
        <v>0</v>
      </c>
      <c r="P48" s="3">
        <v>0</v>
      </c>
      <c r="Q48" s="3">
        <v>0</v>
      </c>
      <c r="R48" s="3">
        <v>0</v>
      </c>
      <c r="S48" s="3">
        <v>5</v>
      </c>
      <c r="T48" s="3">
        <v>5</v>
      </c>
      <c r="U48" s="3">
        <f t="shared" si="2"/>
        <v>18</v>
      </c>
      <c r="V48" s="15">
        <v>5</v>
      </c>
    </row>
    <row r="49" spans="1:22" x14ac:dyDescent="0.25">
      <c r="A49" s="14" t="str">
        <f>("217")</f>
        <v>217</v>
      </c>
      <c r="B49" s="2" t="s">
        <v>115</v>
      </c>
      <c r="C49" s="2" t="s">
        <v>114</v>
      </c>
      <c r="D49" s="2" t="s">
        <v>63</v>
      </c>
      <c r="E49" s="2" t="s">
        <v>116</v>
      </c>
      <c r="F49" s="3">
        <v>0</v>
      </c>
      <c r="G49" s="3">
        <v>0</v>
      </c>
      <c r="H49" s="3">
        <v>5</v>
      </c>
      <c r="I49" s="3">
        <v>0</v>
      </c>
      <c r="J49" s="3">
        <v>5</v>
      </c>
      <c r="K49" s="3">
        <v>0</v>
      </c>
      <c r="L49" s="3">
        <v>0</v>
      </c>
      <c r="M49" s="3">
        <v>0</v>
      </c>
      <c r="N49" s="3">
        <v>6</v>
      </c>
      <c r="O49" s="3">
        <v>0</v>
      </c>
      <c r="P49" s="3">
        <v>0</v>
      </c>
      <c r="Q49" s="3">
        <v>1</v>
      </c>
      <c r="R49" s="3">
        <v>0</v>
      </c>
      <c r="S49" s="3">
        <v>5</v>
      </c>
      <c r="T49" s="3">
        <v>0</v>
      </c>
      <c r="U49" s="3">
        <f t="shared" si="2"/>
        <v>22</v>
      </c>
      <c r="V49" s="15">
        <v>6</v>
      </c>
    </row>
    <row r="50" spans="1:22" x14ac:dyDescent="0.25">
      <c r="A50" s="14">
        <v>76</v>
      </c>
      <c r="B50" s="2" t="s">
        <v>46</v>
      </c>
      <c r="C50" s="2" t="s">
        <v>62</v>
      </c>
      <c r="D50" s="2" t="s">
        <v>63</v>
      </c>
      <c r="E50" s="2" t="s">
        <v>64</v>
      </c>
      <c r="F50" s="3">
        <v>0</v>
      </c>
      <c r="G50" s="3">
        <v>0</v>
      </c>
      <c r="H50" s="3">
        <v>0</v>
      </c>
      <c r="I50" s="3">
        <v>0</v>
      </c>
      <c r="J50" s="3">
        <v>6</v>
      </c>
      <c r="K50" s="3">
        <v>0</v>
      </c>
      <c r="L50" s="3">
        <v>0</v>
      </c>
      <c r="M50" s="3">
        <v>5</v>
      </c>
      <c r="N50" s="3">
        <v>8</v>
      </c>
      <c r="O50" s="3">
        <v>0</v>
      </c>
      <c r="P50" s="3">
        <v>0</v>
      </c>
      <c r="Q50" s="3">
        <v>11</v>
      </c>
      <c r="R50" s="3">
        <v>7</v>
      </c>
      <c r="S50" s="3">
        <v>5</v>
      </c>
      <c r="T50" s="3">
        <v>8</v>
      </c>
      <c r="U50" s="3">
        <f t="shared" si="2"/>
        <v>50</v>
      </c>
      <c r="V50" s="15">
        <v>7</v>
      </c>
    </row>
    <row r="51" spans="1:22" x14ac:dyDescent="0.25">
      <c r="A51" s="16"/>
      <c r="B51" s="6"/>
      <c r="C51" s="6"/>
      <c r="D51" s="6"/>
      <c r="E51" s="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17"/>
    </row>
    <row r="52" spans="1:22" x14ac:dyDescent="0.25">
      <c r="A52" s="14" t="str">
        <f>("303")</f>
        <v>303</v>
      </c>
      <c r="B52" s="2" t="s">
        <v>95</v>
      </c>
      <c r="C52" s="2" t="s">
        <v>135</v>
      </c>
      <c r="D52" s="2" t="s">
        <v>140</v>
      </c>
      <c r="E52" s="2" t="s">
        <v>136</v>
      </c>
      <c r="F52" s="3">
        <v>0</v>
      </c>
      <c r="G52" s="3">
        <v>0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6</v>
      </c>
      <c r="O52" s="3">
        <v>0</v>
      </c>
      <c r="P52" s="3">
        <v>1</v>
      </c>
      <c r="Q52" s="3">
        <v>0</v>
      </c>
      <c r="R52" s="3">
        <v>0</v>
      </c>
      <c r="S52" s="3">
        <v>0</v>
      </c>
      <c r="T52" s="3">
        <v>0</v>
      </c>
      <c r="U52" s="3">
        <f>SUM(F52:T52)</f>
        <v>8</v>
      </c>
      <c r="V52" s="15">
        <v>1</v>
      </c>
    </row>
    <row r="53" spans="1:22" x14ac:dyDescent="0.25">
      <c r="A53" s="16"/>
      <c r="B53" s="6"/>
      <c r="C53" s="6"/>
      <c r="D53" s="6"/>
      <c r="E53" s="6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17"/>
    </row>
    <row r="54" spans="1:22" x14ac:dyDescent="0.25">
      <c r="A54" s="14" t="str">
        <f>("22")</f>
        <v>22</v>
      </c>
      <c r="B54" s="2" t="s">
        <v>33</v>
      </c>
      <c r="C54" s="2" t="s">
        <v>34</v>
      </c>
      <c r="D54" s="2" t="s">
        <v>35</v>
      </c>
      <c r="E54" s="2" t="s">
        <v>27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f t="shared" ref="U54:U63" si="3">SUM(F54:T54)</f>
        <v>0</v>
      </c>
      <c r="V54" s="15">
        <v>1</v>
      </c>
    </row>
    <row r="55" spans="1:22" x14ac:dyDescent="0.25">
      <c r="A55" s="14" t="str">
        <f>("177")</f>
        <v>177</v>
      </c>
      <c r="B55" s="2" t="s">
        <v>100</v>
      </c>
      <c r="C55" s="2" t="s">
        <v>60</v>
      </c>
      <c r="D55" s="2" t="s">
        <v>35</v>
      </c>
      <c r="E55" s="2" t="s">
        <v>45</v>
      </c>
      <c r="F55" s="3">
        <v>0</v>
      </c>
      <c r="G55" s="3">
        <v>0</v>
      </c>
      <c r="H55" s="3">
        <v>1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1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f t="shared" si="3"/>
        <v>2</v>
      </c>
      <c r="V55" s="15">
        <v>2</v>
      </c>
    </row>
    <row r="56" spans="1:22" x14ac:dyDescent="0.25">
      <c r="A56" s="14" t="str">
        <f>("221")</f>
        <v>221</v>
      </c>
      <c r="B56" s="2" t="s">
        <v>13</v>
      </c>
      <c r="C56" s="2" t="s">
        <v>120</v>
      </c>
      <c r="D56" s="2" t="s">
        <v>35</v>
      </c>
      <c r="E56" s="2" t="s">
        <v>27</v>
      </c>
      <c r="F56" s="3">
        <v>0</v>
      </c>
      <c r="G56" s="3">
        <v>0</v>
      </c>
      <c r="H56" s="3">
        <v>1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2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f t="shared" si="3"/>
        <v>3</v>
      </c>
      <c r="V56" s="15">
        <v>3</v>
      </c>
    </row>
    <row r="57" spans="1:22" x14ac:dyDescent="0.25">
      <c r="A57" s="14" t="str">
        <f>("27")</f>
        <v>27</v>
      </c>
      <c r="B57" s="2" t="s">
        <v>40</v>
      </c>
      <c r="C57" s="2" t="s">
        <v>41</v>
      </c>
      <c r="D57" s="2" t="s">
        <v>35</v>
      </c>
      <c r="E57" s="2" t="s">
        <v>11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5</v>
      </c>
      <c r="N57" s="3">
        <v>0</v>
      </c>
      <c r="O57" s="3">
        <v>0</v>
      </c>
      <c r="P57" s="3">
        <v>0</v>
      </c>
      <c r="Q57" s="3">
        <v>0</v>
      </c>
      <c r="R57" s="3">
        <v>5</v>
      </c>
      <c r="S57" s="3">
        <v>0</v>
      </c>
      <c r="T57" s="3">
        <v>0</v>
      </c>
      <c r="U57" s="3">
        <f t="shared" si="3"/>
        <v>10</v>
      </c>
      <c r="V57" s="15">
        <v>4</v>
      </c>
    </row>
    <row r="58" spans="1:22" x14ac:dyDescent="0.25">
      <c r="A58" s="14" t="str">
        <f>("23")</f>
        <v>23</v>
      </c>
      <c r="B58" s="2" t="s">
        <v>36</v>
      </c>
      <c r="C58" s="2" t="s">
        <v>37</v>
      </c>
      <c r="D58" s="2" t="s">
        <v>35</v>
      </c>
      <c r="E58" s="2" t="s">
        <v>11</v>
      </c>
      <c r="F58" s="3">
        <v>1</v>
      </c>
      <c r="G58" s="3">
        <v>0</v>
      </c>
      <c r="H58" s="3">
        <v>5</v>
      </c>
      <c r="I58" s="3">
        <v>0</v>
      </c>
      <c r="J58" s="3">
        <v>2</v>
      </c>
      <c r="K58" s="3">
        <v>1</v>
      </c>
      <c r="L58" s="3">
        <v>1</v>
      </c>
      <c r="M58" s="3">
        <v>0</v>
      </c>
      <c r="N58" s="3">
        <v>2</v>
      </c>
      <c r="O58" s="3">
        <v>0</v>
      </c>
      <c r="P58" s="3">
        <v>1</v>
      </c>
      <c r="Q58" s="3">
        <v>0</v>
      </c>
      <c r="R58" s="3">
        <v>0</v>
      </c>
      <c r="S58" s="3">
        <v>0</v>
      </c>
      <c r="T58" s="3">
        <v>0</v>
      </c>
      <c r="U58" s="3">
        <f t="shared" si="3"/>
        <v>13</v>
      </c>
      <c r="V58" s="15">
        <v>5</v>
      </c>
    </row>
    <row r="59" spans="1:22" x14ac:dyDescent="0.25">
      <c r="A59" s="14" t="str">
        <f>("58")</f>
        <v>58</v>
      </c>
      <c r="B59" s="2" t="s">
        <v>59</v>
      </c>
      <c r="C59" s="2" t="s">
        <v>60</v>
      </c>
      <c r="D59" s="2" t="s">
        <v>35</v>
      </c>
      <c r="E59" s="2" t="s">
        <v>61</v>
      </c>
      <c r="F59" s="3">
        <v>0</v>
      </c>
      <c r="G59" s="3">
        <v>0</v>
      </c>
      <c r="H59" s="3">
        <v>1</v>
      </c>
      <c r="I59" s="3">
        <v>0</v>
      </c>
      <c r="J59" s="3">
        <v>0</v>
      </c>
      <c r="K59" s="3">
        <v>0</v>
      </c>
      <c r="L59" s="3">
        <v>2</v>
      </c>
      <c r="M59" s="3">
        <v>6</v>
      </c>
      <c r="N59" s="3">
        <v>4</v>
      </c>
      <c r="O59" s="3">
        <v>0</v>
      </c>
      <c r="P59" s="3">
        <v>0</v>
      </c>
      <c r="Q59" s="3">
        <v>0</v>
      </c>
      <c r="R59" s="3">
        <v>1</v>
      </c>
      <c r="S59" s="3">
        <v>0</v>
      </c>
      <c r="T59" s="3">
        <v>0</v>
      </c>
      <c r="U59" s="3">
        <f t="shared" si="3"/>
        <v>14</v>
      </c>
      <c r="V59" s="15">
        <v>6</v>
      </c>
    </row>
    <row r="60" spans="1:22" x14ac:dyDescent="0.25">
      <c r="A60" s="14" t="str">
        <f>("57")</f>
        <v>57</v>
      </c>
      <c r="B60" s="2" t="s">
        <v>104</v>
      </c>
      <c r="C60" s="2" t="s">
        <v>58</v>
      </c>
      <c r="D60" s="2" t="s">
        <v>35</v>
      </c>
      <c r="E60" s="2" t="s">
        <v>11</v>
      </c>
      <c r="F60" s="3">
        <v>0</v>
      </c>
      <c r="G60" s="3">
        <v>0</v>
      </c>
      <c r="H60" s="3">
        <v>1</v>
      </c>
      <c r="I60" s="3">
        <v>0</v>
      </c>
      <c r="J60" s="3">
        <v>0</v>
      </c>
      <c r="K60" s="3">
        <v>1</v>
      </c>
      <c r="L60" s="3">
        <v>2</v>
      </c>
      <c r="M60" s="3">
        <v>7</v>
      </c>
      <c r="N60" s="3">
        <v>4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5</v>
      </c>
      <c r="U60" s="3">
        <f t="shared" si="3"/>
        <v>20</v>
      </c>
      <c r="V60" s="15">
        <v>7</v>
      </c>
    </row>
    <row r="61" spans="1:22" x14ac:dyDescent="0.25">
      <c r="A61" s="14" t="str">
        <f>("37")</f>
        <v>37</v>
      </c>
      <c r="B61" s="2" t="s">
        <v>142</v>
      </c>
      <c r="C61" s="2" t="s">
        <v>48</v>
      </c>
      <c r="D61" s="2" t="s">
        <v>35</v>
      </c>
      <c r="E61" s="2" t="s">
        <v>49</v>
      </c>
      <c r="F61" s="3">
        <v>1</v>
      </c>
      <c r="G61" s="3">
        <v>0</v>
      </c>
      <c r="H61" s="3">
        <v>0</v>
      </c>
      <c r="I61" s="3">
        <v>0</v>
      </c>
      <c r="J61" s="3">
        <v>3</v>
      </c>
      <c r="K61" s="3">
        <v>6</v>
      </c>
      <c r="L61" s="3">
        <v>1</v>
      </c>
      <c r="M61" s="3">
        <v>9</v>
      </c>
      <c r="N61" s="3">
        <v>6</v>
      </c>
      <c r="O61" s="3">
        <v>0</v>
      </c>
      <c r="P61" s="3">
        <v>1</v>
      </c>
      <c r="Q61" s="3">
        <v>6</v>
      </c>
      <c r="R61" s="3">
        <v>3</v>
      </c>
      <c r="S61" s="3">
        <v>0</v>
      </c>
      <c r="T61" s="3">
        <v>1</v>
      </c>
      <c r="U61" s="3">
        <f t="shared" si="3"/>
        <v>37</v>
      </c>
      <c r="V61" s="15">
        <v>8</v>
      </c>
    </row>
    <row r="62" spans="1:22" x14ac:dyDescent="0.25">
      <c r="A62" s="14" t="str">
        <f>("175")</f>
        <v>175</v>
      </c>
      <c r="B62" s="2" t="s">
        <v>98</v>
      </c>
      <c r="C62" s="2" t="s">
        <v>99</v>
      </c>
      <c r="D62" s="2" t="s">
        <v>35</v>
      </c>
      <c r="E62" s="2" t="s">
        <v>27</v>
      </c>
      <c r="F62" s="3">
        <v>3</v>
      </c>
      <c r="G62" s="3">
        <v>0</v>
      </c>
      <c r="H62" s="3">
        <v>8</v>
      </c>
      <c r="I62" s="3">
        <v>0</v>
      </c>
      <c r="J62" s="3">
        <v>1</v>
      </c>
      <c r="K62" s="3">
        <v>1</v>
      </c>
      <c r="L62" s="3">
        <v>5</v>
      </c>
      <c r="M62" s="3">
        <v>9</v>
      </c>
      <c r="N62" s="3">
        <v>9</v>
      </c>
      <c r="O62" s="3">
        <v>0</v>
      </c>
      <c r="P62" s="3">
        <v>1</v>
      </c>
      <c r="Q62" s="3">
        <v>0</v>
      </c>
      <c r="R62" s="3">
        <v>7</v>
      </c>
      <c r="S62" s="3">
        <v>0</v>
      </c>
      <c r="T62" s="3">
        <v>3</v>
      </c>
      <c r="U62" s="3">
        <f t="shared" si="3"/>
        <v>47</v>
      </c>
      <c r="V62" s="15">
        <v>9</v>
      </c>
    </row>
    <row r="63" spans="1:22" x14ac:dyDescent="0.25">
      <c r="A63" s="14" t="str">
        <f>("49")</f>
        <v>49</v>
      </c>
      <c r="B63" s="2" t="s">
        <v>55</v>
      </c>
      <c r="C63" s="2" t="s">
        <v>56</v>
      </c>
      <c r="D63" s="2" t="s">
        <v>35</v>
      </c>
      <c r="E63" s="2" t="s">
        <v>27</v>
      </c>
      <c r="F63" s="3">
        <v>2</v>
      </c>
      <c r="G63" s="3">
        <v>0</v>
      </c>
      <c r="H63" s="3">
        <v>7</v>
      </c>
      <c r="I63" s="3">
        <v>1</v>
      </c>
      <c r="J63" s="3">
        <v>6</v>
      </c>
      <c r="K63" s="3">
        <v>3</v>
      </c>
      <c r="L63" s="3">
        <v>2</v>
      </c>
      <c r="M63" s="3">
        <v>7</v>
      </c>
      <c r="N63" s="3">
        <v>11</v>
      </c>
      <c r="O63" s="3">
        <v>0</v>
      </c>
      <c r="P63" s="3">
        <v>7</v>
      </c>
      <c r="Q63" s="3">
        <v>2</v>
      </c>
      <c r="R63" s="3">
        <v>5</v>
      </c>
      <c r="S63" s="3">
        <v>0</v>
      </c>
      <c r="T63" s="3">
        <v>0</v>
      </c>
      <c r="U63" s="3">
        <f t="shared" si="3"/>
        <v>53</v>
      </c>
      <c r="V63" s="15">
        <v>10</v>
      </c>
    </row>
    <row r="64" spans="1:22" x14ac:dyDescent="0.25">
      <c r="A64" s="14" t="str">
        <f>("218")</f>
        <v>218</v>
      </c>
      <c r="B64" s="2" t="s">
        <v>117</v>
      </c>
      <c r="C64" s="2" t="s">
        <v>118</v>
      </c>
      <c r="D64" s="2" t="s">
        <v>35</v>
      </c>
      <c r="E64" s="2" t="s">
        <v>27</v>
      </c>
      <c r="F64" s="3" t="s">
        <v>70</v>
      </c>
      <c r="G64" s="3" t="s">
        <v>70</v>
      </c>
      <c r="H64" s="3" t="s">
        <v>70</v>
      </c>
      <c r="I64" s="3" t="s">
        <v>70</v>
      </c>
      <c r="J64" s="3" t="s">
        <v>70</v>
      </c>
      <c r="K64" s="3" t="s">
        <v>70</v>
      </c>
      <c r="L64" s="3" t="s">
        <v>70</v>
      </c>
      <c r="M64" s="3" t="s">
        <v>70</v>
      </c>
      <c r="N64" s="3" t="s">
        <v>70</v>
      </c>
      <c r="O64" s="3" t="s">
        <v>70</v>
      </c>
      <c r="P64" s="3" t="s">
        <v>70</v>
      </c>
      <c r="Q64" s="3" t="s">
        <v>70</v>
      </c>
      <c r="R64" s="3" t="s">
        <v>70</v>
      </c>
      <c r="S64" s="3" t="s">
        <v>70</v>
      </c>
      <c r="T64" s="3" t="s">
        <v>70</v>
      </c>
      <c r="U64" s="3" t="s">
        <v>70</v>
      </c>
      <c r="V64" s="15" t="s">
        <v>70</v>
      </c>
    </row>
    <row r="65" spans="1:22" x14ac:dyDescent="0.25">
      <c r="A65" s="14" t="str">
        <f>("232")</f>
        <v>232</v>
      </c>
      <c r="B65" s="2" t="s">
        <v>100</v>
      </c>
      <c r="C65" s="2" t="s">
        <v>129</v>
      </c>
      <c r="D65" s="2" t="s">
        <v>35</v>
      </c>
      <c r="E65" s="2" t="s">
        <v>32</v>
      </c>
      <c r="F65" s="3" t="s">
        <v>12</v>
      </c>
      <c r="G65" s="3" t="s">
        <v>12</v>
      </c>
      <c r="H65" s="3" t="s">
        <v>12</v>
      </c>
      <c r="I65" s="3" t="s">
        <v>12</v>
      </c>
      <c r="J65" s="3" t="s">
        <v>12</v>
      </c>
      <c r="K65" s="3" t="s">
        <v>12</v>
      </c>
      <c r="L65" s="3" t="s">
        <v>12</v>
      </c>
      <c r="M65" s="3" t="s">
        <v>12</v>
      </c>
      <c r="N65" s="3" t="s">
        <v>12</v>
      </c>
      <c r="O65" s="3" t="s">
        <v>12</v>
      </c>
      <c r="P65" s="3" t="s">
        <v>12</v>
      </c>
      <c r="Q65" s="3" t="s">
        <v>12</v>
      </c>
      <c r="R65" s="3" t="s">
        <v>12</v>
      </c>
      <c r="S65" s="3" t="s">
        <v>12</v>
      </c>
      <c r="T65" s="3" t="s">
        <v>12</v>
      </c>
      <c r="U65" s="3" t="s">
        <v>12</v>
      </c>
      <c r="V65" s="15" t="s">
        <v>12</v>
      </c>
    </row>
    <row r="66" spans="1:22" x14ac:dyDescent="0.25">
      <c r="A66" s="16"/>
      <c r="B66" s="6"/>
      <c r="C66" s="6"/>
      <c r="D66" s="6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17"/>
    </row>
    <row r="67" spans="1:22" x14ac:dyDescent="0.25">
      <c r="A67" s="14" t="str">
        <f>("219")</f>
        <v>219</v>
      </c>
      <c r="B67" s="2" t="s">
        <v>16</v>
      </c>
      <c r="C67" s="2" t="s">
        <v>119</v>
      </c>
      <c r="D67" s="2" t="s">
        <v>10</v>
      </c>
      <c r="E67" s="2" t="s">
        <v>11</v>
      </c>
      <c r="F67" s="3">
        <v>0</v>
      </c>
      <c r="G67" s="3">
        <v>0</v>
      </c>
      <c r="H67" s="3">
        <v>2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2</v>
      </c>
      <c r="O67" s="3">
        <v>1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f t="shared" ref="U67:U76" si="4">SUM(F67:T67)</f>
        <v>5</v>
      </c>
      <c r="V67" s="15">
        <v>1</v>
      </c>
    </row>
    <row r="68" spans="1:22" x14ac:dyDescent="0.25">
      <c r="A68" s="14" t="str">
        <f>("206")</f>
        <v>206</v>
      </c>
      <c r="B68" s="2" t="s">
        <v>102</v>
      </c>
      <c r="C68" s="2" t="s">
        <v>103</v>
      </c>
      <c r="D68" s="2" t="s">
        <v>10</v>
      </c>
      <c r="E68" s="2" t="s">
        <v>27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3</v>
      </c>
      <c r="L68" s="3">
        <v>0</v>
      </c>
      <c r="M68" s="3">
        <v>0</v>
      </c>
      <c r="N68" s="3">
        <v>5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f t="shared" si="4"/>
        <v>8</v>
      </c>
      <c r="V68" s="15">
        <v>2</v>
      </c>
    </row>
    <row r="69" spans="1:22" x14ac:dyDescent="0.25">
      <c r="A69" s="14" t="str">
        <f>("169")</f>
        <v>169</v>
      </c>
      <c r="B69" s="2" t="s">
        <v>57</v>
      </c>
      <c r="C69" s="2" t="s">
        <v>94</v>
      </c>
      <c r="D69" s="2" t="s">
        <v>10</v>
      </c>
      <c r="E69" s="2" t="s">
        <v>11</v>
      </c>
      <c r="F69" s="3">
        <v>1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8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f t="shared" si="4"/>
        <v>9</v>
      </c>
      <c r="V69" s="15">
        <v>3</v>
      </c>
    </row>
    <row r="70" spans="1:22" x14ac:dyDescent="0.25">
      <c r="A70" s="14" t="str">
        <f>("230")</f>
        <v>230</v>
      </c>
      <c r="B70" s="2" t="s">
        <v>127</v>
      </c>
      <c r="C70" s="2" t="s">
        <v>126</v>
      </c>
      <c r="D70" s="2" t="s">
        <v>10</v>
      </c>
      <c r="E70" s="2" t="s">
        <v>11</v>
      </c>
      <c r="F70" s="3">
        <v>1</v>
      </c>
      <c r="G70" s="3">
        <v>0</v>
      </c>
      <c r="H70" s="3">
        <v>1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2</v>
      </c>
      <c r="O70" s="3">
        <v>0</v>
      </c>
      <c r="P70" s="3">
        <v>0</v>
      </c>
      <c r="Q70" s="3">
        <v>0</v>
      </c>
      <c r="R70" s="3">
        <v>1</v>
      </c>
      <c r="S70" s="3">
        <v>5</v>
      </c>
      <c r="T70" s="3">
        <v>0</v>
      </c>
      <c r="U70" s="3">
        <f t="shared" si="4"/>
        <v>10</v>
      </c>
      <c r="V70" s="15">
        <v>4</v>
      </c>
    </row>
    <row r="71" spans="1:22" x14ac:dyDescent="0.25">
      <c r="A71" s="14" t="str">
        <f>("92")</f>
        <v>92</v>
      </c>
      <c r="B71" s="2" t="s">
        <v>4</v>
      </c>
      <c r="C71" s="2" t="s">
        <v>75</v>
      </c>
      <c r="D71" s="2" t="s">
        <v>10</v>
      </c>
      <c r="E71" s="2" t="s">
        <v>76</v>
      </c>
      <c r="F71" s="3">
        <v>1</v>
      </c>
      <c r="G71" s="3">
        <v>0</v>
      </c>
      <c r="H71" s="3">
        <v>0</v>
      </c>
      <c r="I71" s="3">
        <v>0</v>
      </c>
      <c r="J71" s="3">
        <v>0</v>
      </c>
      <c r="K71" s="3">
        <v>1</v>
      </c>
      <c r="L71" s="3">
        <v>0</v>
      </c>
      <c r="M71" s="3">
        <v>2</v>
      </c>
      <c r="N71" s="3">
        <v>5</v>
      </c>
      <c r="O71" s="3">
        <v>2</v>
      </c>
      <c r="P71" s="3">
        <v>1</v>
      </c>
      <c r="Q71" s="3">
        <v>0</v>
      </c>
      <c r="R71" s="3">
        <v>1</v>
      </c>
      <c r="S71" s="3">
        <v>1</v>
      </c>
      <c r="T71" s="3">
        <v>1</v>
      </c>
      <c r="U71" s="3">
        <f t="shared" si="4"/>
        <v>15</v>
      </c>
      <c r="V71" s="15">
        <v>5</v>
      </c>
    </row>
    <row r="72" spans="1:22" x14ac:dyDescent="0.25">
      <c r="A72" s="14" t="str">
        <f>("6")</f>
        <v>6</v>
      </c>
      <c r="B72" s="2" t="s">
        <v>13</v>
      </c>
      <c r="C72" s="2" t="s">
        <v>14</v>
      </c>
      <c r="D72" s="2" t="s">
        <v>10</v>
      </c>
      <c r="E72" s="2" t="s">
        <v>15</v>
      </c>
      <c r="F72" s="3">
        <v>0</v>
      </c>
      <c r="G72" s="3">
        <v>5</v>
      </c>
      <c r="H72" s="3">
        <v>2</v>
      </c>
      <c r="I72" s="3">
        <v>0</v>
      </c>
      <c r="J72" s="3">
        <v>0</v>
      </c>
      <c r="K72" s="3">
        <v>1</v>
      </c>
      <c r="L72" s="3">
        <v>0</v>
      </c>
      <c r="M72" s="3">
        <v>3</v>
      </c>
      <c r="N72" s="3">
        <v>9</v>
      </c>
      <c r="O72" s="3">
        <v>0</v>
      </c>
      <c r="P72" s="3">
        <v>1</v>
      </c>
      <c r="Q72" s="3">
        <v>1</v>
      </c>
      <c r="R72" s="3">
        <v>1</v>
      </c>
      <c r="S72" s="3">
        <v>0</v>
      </c>
      <c r="T72" s="3">
        <v>0</v>
      </c>
      <c r="U72" s="3">
        <f t="shared" si="4"/>
        <v>23</v>
      </c>
      <c r="V72" s="15">
        <v>6</v>
      </c>
    </row>
    <row r="73" spans="1:22" x14ac:dyDescent="0.25">
      <c r="A73" s="14" t="str">
        <f>("160")</f>
        <v>160</v>
      </c>
      <c r="B73" s="2" t="s">
        <v>55</v>
      </c>
      <c r="C73" s="2" t="s">
        <v>93</v>
      </c>
      <c r="D73" s="2" t="s">
        <v>10</v>
      </c>
      <c r="E73" s="2" t="s">
        <v>61</v>
      </c>
      <c r="F73" s="3">
        <v>7</v>
      </c>
      <c r="G73" s="3">
        <v>2</v>
      </c>
      <c r="H73" s="3">
        <v>2</v>
      </c>
      <c r="I73" s="3">
        <v>1</v>
      </c>
      <c r="J73" s="3">
        <v>0</v>
      </c>
      <c r="K73" s="3">
        <v>2</v>
      </c>
      <c r="L73" s="3">
        <v>0</v>
      </c>
      <c r="M73" s="3">
        <v>0</v>
      </c>
      <c r="N73" s="3">
        <v>4</v>
      </c>
      <c r="O73" s="3">
        <v>0</v>
      </c>
      <c r="P73" s="3">
        <v>0</v>
      </c>
      <c r="Q73" s="3">
        <v>7</v>
      </c>
      <c r="R73" s="3">
        <v>1</v>
      </c>
      <c r="S73" s="3">
        <v>0</v>
      </c>
      <c r="T73" s="3">
        <v>2</v>
      </c>
      <c r="U73" s="3">
        <f t="shared" si="4"/>
        <v>28</v>
      </c>
      <c r="V73" s="15">
        <v>7</v>
      </c>
    </row>
    <row r="74" spans="1:22" x14ac:dyDescent="0.25">
      <c r="A74" s="14" t="str">
        <f>("149")</f>
        <v>149</v>
      </c>
      <c r="B74" s="2" t="s">
        <v>29</v>
      </c>
      <c r="C74" s="2" t="s">
        <v>86</v>
      </c>
      <c r="D74" s="2" t="s">
        <v>10</v>
      </c>
      <c r="E74" s="2" t="s">
        <v>11</v>
      </c>
      <c r="F74" s="3">
        <v>3</v>
      </c>
      <c r="G74" s="3">
        <v>1</v>
      </c>
      <c r="H74" s="3">
        <v>5</v>
      </c>
      <c r="I74" s="3">
        <v>1</v>
      </c>
      <c r="J74" s="3">
        <v>1</v>
      </c>
      <c r="K74" s="3">
        <v>0</v>
      </c>
      <c r="L74" s="3">
        <v>0</v>
      </c>
      <c r="M74" s="3">
        <v>3</v>
      </c>
      <c r="N74" s="3">
        <v>13</v>
      </c>
      <c r="O74" s="3">
        <v>1</v>
      </c>
      <c r="P74" s="3">
        <v>6</v>
      </c>
      <c r="Q74" s="3">
        <v>9</v>
      </c>
      <c r="R74" s="3">
        <v>3</v>
      </c>
      <c r="S74" s="3">
        <v>0</v>
      </c>
      <c r="T74" s="3">
        <v>4</v>
      </c>
      <c r="U74" s="3">
        <f t="shared" si="4"/>
        <v>50</v>
      </c>
      <c r="V74" s="15">
        <v>8</v>
      </c>
    </row>
    <row r="75" spans="1:22" x14ac:dyDescent="0.25">
      <c r="A75" s="14" t="str">
        <f>("31")</f>
        <v>31</v>
      </c>
      <c r="B75" s="2" t="s">
        <v>43</v>
      </c>
      <c r="C75" s="2" t="s">
        <v>44</v>
      </c>
      <c r="D75" s="2" t="s">
        <v>10</v>
      </c>
      <c r="E75" s="2" t="s">
        <v>45</v>
      </c>
      <c r="F75" s="3">
        <v>10</v>
      </c>
      <c r="G75" s="3">
        <v>1</v>
      </c>
      <c r="H75" s="3">
        <v>7</v>
      </c>
      <c r="I75" s="3">
        <v>7</v>
      </c>
      <c r="J75" s="3">
        <v>1</v>
      </c>
      <c r="K75" s="3">
        <v>0</v>
      </c>
      <c r="L75" s="3">
        <v>0</v>
      </c>
      <c r="M75" s="3">
        <v>5</v>
      </c>
      <c r="N75" s="3">
        <v>9</v>
      </c>
      <c r="O75" s="3">
        <v>0</v>
      </c>
      <c r="P75" s="3">
        <v>2</v>
      </c>
      <c r="Q75" s="3">
        <v>9</v>
      </c>
      <c r="R75" s="3">
        <v>0</v>
      </c>
      <c r="S75" s="3">
        <v>0</v>
      </c>
      <c r="T75" s="3">
        <v>2</v>
      </c>
      <c r="U75" s="3">
        <f t="shared" si="4"/>
        <v>53</v>
      </c>
      <c r="V75" s="15">
        <v>9</v>
      </c>
    </row>
    <row r="76" spans="1:22" x14ac:dyDescent="0.25">
      <c r="A76" s="14" t="str">
        <f>("81")</f>
        <v>81</v>
      </c>
      <c r="B76" s="2" t="s">
        <v>65</v>
      </c>
      <c r="C76" s="2" t="s">
        <v>66</v>
      </c>
      <c r="D76" s="2" t="s">
        <v>10</v>
      </c>
      <c r="E76" s="2" t="s">
        <v>67</v>
      </c>
      <c r="F76" s="3">
        <v>5</v>
      </c>
      <c r="G76" s="3">
        <v>0</v>
      </c>
      <c r="H76" s="3">
        <v>0</v>
      </c>
      <c r="I76" s="3">
        <v>1</v>
      </c>
      <c r="J76" s="3">
        <v>0</v>
      </c>
      <c r="K76" s="3">
        <v>10</v>
      </c>
      <c r="L76" s="3">
        <v>5</v>
      </c>
      <c r="M76" s="3">
        <v>3</v>
      </c>
      <c r="N76" s="3">
        <v>11</v>
      </c>
      <c r="O76" s="3">
        <v>5</v>
      </c>
      <c r="P76" s="3">
        <v>3</v>
      </c>
      <c r="Q76" s="3">
        <v>10</v>
      </c>
      <c r="R76" s="3">
        <v>0</v>
      </c>
      <c r="S76" s="3">
        <v>0</v>
      </c>
      <c r="T76" s="3">
        <v>2</v>
      </c>
      <c r="U76" s="3">
        <f t="shared" si="4"/>
        <v>55</v>
      </c>
      <c r="V76" s="15">
        <v>10</v>
      </c>
    </row>
    <row r="77" spans="1:22" x14ac:dyDescent="0.25">
      <c r="A77" s="14" t="str">
        <f>("5")</f>
        <v>5</v>
      </c>
      <c r="B77" s="2" t="s">
        <v>8</v>
      </c>
      <c r="C77" s="2" t="s">
        <v>9</v>
      </c>
      <c r="D77" s="2" t="s">
        <v>10</v>
      </c>
      <c r="E77" s="2" t="s">
        <v>11</v>
      </c>
      <c r="F77" s="3" t="s">
        <v>12</v>
      </c>
      <c r="G77" s="3" t="s">
        <v>12</v>
      </c>
      <c r="H77" s="3" t="s">
        <v>12</v>
      </c>
      <c r="I77" s="3" t="s">
        <v>12</v>
      </c>
      <c r="J77" s="3" t="s">
        <v>12</v>
      </c>
      <c r="K77" s="3" t="s">
        <v>12</v>
      </c>
      <c r="L77" s="3" t="s">
        <v>12</v>
      </c>
      <c r="M77" s="3" t="s">
        <v>12</v>
      </c>
      <c r="N77" s="3" t="s">
        <v>12</v>
      </c>
      <c r="O77" s="3" t="s">
        <v>12</v>
      </c>
      <c r="P77" s="3" t="s">
        <v>12</v>
      </c>
      <c r="Q77" s="3" t="s">
        <v>12</v>
      </c>
      <c r="R77" s="3" t="s">
        <v>12</v>
      </c>
      <c r="S77" s="3" t="s">
        <v>12</v>
      </c>
      <c r="T77" s="3" t="s">
        <v>12</v>
      </c>
      <c r="U77" s="3" t="s">
        <v>12</v>
      </c>
      <c r="V77" s="15" t="s">
        <v>12</v>
      </c>
    </row>
    <row r="78" spans="1:22" x14ac:dyDescent="0.25">
      <c r="A78" s="14" t="str">
        <f>("83")</f>
        <v>83</v>
      </c>
      <c r="B78" s="2" t="s">
        <v>71</v>
      </c>
      <c r="C78" s="2" t="s">
        <v>72</v>
      </c>
      <c r="D78" s="2" t="s">
        <v>10</v>
      </c>
      <c r="E78" s="2" t="s">
        <v>27</v>
      </c>
      <c r="F78" s="3" t="s">
        <v>70</v>
      </c>
      <c r="G78" s="3" t="s">
        <v>70</v>
      </c>
      <c r="H78" s="3" t="s">
        <v>70</v>
      </c>
      <c r="I78" s="3" t="s">
        <v>70</v>
      </c>
      <c r="J78" s="3" t="s">
        <v>70</v>
      </c>
      <c r="K78" s="3" t="s">
        <v>70</v>
      </c>
      <c r="L78" s="3" t="s">
        <v>70</v>
      </c>
      <c r="M78" s="3" t="s">
        <v>70</v>
      </c>
      <c r="N78" s="3" t="s">
        <v>70</v>
      </c>
      <c r="O78" s="3" t="s">
        <v>70</v>
      </c>
      <c r="P78" s="3" t="s">
        <v>70</v>
      </c>
      <c r="Q78" s="3" t="s">
        <v>70</v>
      </c>
      <c r="R78" s="3" t="s">
        <v>70</v>
      </c>
      <c r="S78" s="3" t="s">
        <v>70</v>
      </c>
      <c r="T78" s="3" t="s">
        <v>70</v>
      </c>
      <c r="U78" s="3" t="s">
        <v>70</v>
      </c>
      <c r="V78" s="15" t="s">
        <v>70</v>
      </c>
    </row>
    <row r="79" spans="1:22" x14ac:dyDescent="0.25">
      <c r="A79" s="16"/>
      <c r="B79" s="6"/>
      <c r="C79" s="6"/>
      <c r="D79" s="6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17"/>
    </row>
    <row r="80" spans="1:22" x14ac:dyDescent="0.25">
      <c r="A80" s="14" t="str">
        <f>("14")</f>
        <v>14</v>
      </c>
      <c r="B80" s="2" t="s">
        <v>36</v>
      </c>
      <c r="C80" s="2" t="s">
        <v>25</v>
      </c>
      <c r="D80" s="2" t="s">
        <v>26</v>
      </c>
      <c r="E80" s="2" t="s">
        <v>27</v>
      </c>
      <c r="F80" s="3">
        <v>0</v>
      </c>
      <c r="G80" s="3">
        <v>0</v>
      </c>
      <c r="H80" s="3">
        <v>0</v>
      </c>
      <c r="I80" s="3">
        <v>0</v>
      </c>
      <c r="J80" s="3">
        <v>3</v>
      </c>
      <c r="K80" s="3">
        <v>0</v>
      </c>
      <c r="L80" s="3">
        <v>0</v>
      </c>
      <c r="M80" s="3">
        <v>0</v>
      </c>
      <c r="N80" s="3">
        <v>1</v>
      </c>
      <c r="O80" s="3">
        <v>0</v>
      </c>
      <c r="P80" s="3">
        <v>0</v>
      </c>
      <c r="Q80" s="3">
        <v>1</v>
      </c>
      <c r="R80" s="3">
        <v>0</v>
      </c>
      <c r="S80" s="3">
        <v>1</v>
      </c>
      <c r="T80" s="3">
        <v>0</v>
      </c>
      <c r="U80" s="3">
        <f>SUM(F80:T80)</f>
        <v>6</v>
      </c>
      <c r="V80" s="15">
        <v>1</v>
      </c>
    </row>
    <row r="81" spans="1:22" x14ac:dyDescent="0.25">
      <c r="A81" s="14" t="str">
        <f>("28")</f>
        <v>28</v>
      </c>
      <c r="B81" s="2" t="s">
        <v>36</v>
      </c>
      <c r="C81" s="2" t="s">
        <v>42</v>
      </c>
      <c r="D81" s="2" t="s">
        <v>26</v>
      </c>
      <c r="E81" s="2" t="s">
        <v>11</v>
      </c>
      <c r="F81" s="3">
        <v>0</v>
      </c>
      <c r="G81" s="3">
        <v>0</v>
      </c>
      <c r="H81" s="3">
        <v>0</v>
      </c>
      <c r="I81" s="3">
        <v>0</v>
      </c>
      <c r="J81" s="3">
        <v>5</v>
      </c>
      <c r="K81" s="3">
        <v>0</v>
      </c>
      <c r="L81" s="3">
        <v>0</v>
      </c>
      <c r="M81" s="3">
        <v>0</v>
      </c>
      <c r="N81" s="3">
        <v>3</v>
      </c>
      <c r="O81" s="3">
        <v>4</v>
      </c>
      <c r="P81" s="3">
        <v>0</v>
      </c>
      <c r="Q81" s="3">
        <v>5</v>
      </c>
      <c r="R81" s="3">
        <v>1</v>
      </c>
      <c r="S81" s="3">
        <v>0</v>
      </c>
      <c r="T81" s="3">
        <v>0</v>
      </c>
      <c r="U81" s="3">
        <f>SUM(F81:T81)</f>
        <v>18</v>
      </c>
      <c r="V81" s="15">
        <v>2</v>
      </c>
    </row>
    <row r="82" spans="1:22" x14ac:dyDescent="0.25">
      <c r="A82" s="14" t="str">
        <f>("231")</f>
        <v>231</v>
      </c>
      <c r="B82" s="2" t="s">
        <v>55</v>
      </c>
      <c r="C82" s="2" t="s">
        <v>128</v>
      </c>
      <c r="D82" s="2" t="s">
        <v>26</v>
      </c>
      <c r="E82" s="2" t="s">
        <v>45</v>
      </c>
      <c r="F82" s="3">
        <v>1</v>
      </c>
      <c r="G82" s="3">
        <v>2</v>
      </c>
      <c r="H82" s="3">
        <v>1</v>
      </c>
      <c r="I82" s="3">
        <v>0</v>
      </c>
      <c r="J82" s="3">
        <v>6</v>
      </c>
      <c r="K82" s="3">
        <v>5</v>
      </c>
      <c r="L82" s="3">
        <v>0</v>
      </c>
      <c r="M82" s="3">
        <v>0</v>
      </c>
      <c r="N82" s="3">
        <v>1</v>
      </c>
      <c r="O82" s="3">
        <v>1</v>
      </c>
      <c r="P82" s="3">
        <v>0</v>
      </c>
      <c r="Q82" s="3">
        <v>1</v>
      </c>
      <c r="R82" s="3">
        <v>0</v>
      </c>
      <c r="S82" s="3">
        <v>5</v>
      </c>
      <c r="T82" s="3">
        <v>0</v>
      </c>
      <c r="U82" s="3">
        <f>SUM(F82:T82)</f>
        <v>23</v>
      </c>
      <c r="V82" s="15">
        <v>3</v>
      </c>
    </row>
    <row r="83" spans="1:22" x14ac:dyDescent="0.25">
      <c r="A83" s="16"/>
      <c r="B83" s="6"/>
      <c r="C83" s="6"/>
      <c r="D83" s="6"/>
      <c r="E83" s="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17"/>
    </row>
    <row r="84" spans="1:22" ht="15.75" thickBot="1" x14ac:dyDescent="0.3">
      <c r="A84" s="18">
        <v>11</v>
      </c>
      <c r="B84" s="19" t="s">
        <v>20</v>
      </c>
      <c r="C84" s="19" t="s">
        <v>21</v>
      </c>
      <c r="D84" s="19" t="s">
        <v>22</v>
      </c>
      <c r="E84" s="19" t="s">
        <v>23</v>
      </c>
      <c r="F84" s="20" t="s">
        <v>24</v>
      </c>
      <c r="G84" s="20" t="s">
        <v>24</v>
      </c>
      <c r="H84" s="20" t="s">
        <v>24</v>
      </c>
      <c r="I84" s="20" t="s">
        <v>24</v>
      </c>
      <c r="J84" s="20" t="s">
        <v>24</v>
      </c>
      <c r="K84" s="20" t="s">
        <v>24</v>
      </c>
      <c r="L84" s="20" t="s">
        <v>24</v>
      </c>
      <c r="M84" s="20" t="s">
        <v>24</v>
      </c>
      <c r="N84" s="20" t="s">
        <v>24</v>
      </c>
      <c r="O84" s="20" t="s">
        <v>24</v>
      </c>
      <c r="P84" s="20" t="s">
        <v>24</v>
      </c>
      <c r="Q84" s="20" t="s">
        <v>24</v>
      </c>
      <c r="R84" s="20" t="s">
        <v>24</v>
      </c>
      <c r="S84" s="20" t="s">
        <v>24</v>
      </c>
      <c r="T84" s="20" t="s">
        <v>24</v>
      </c>
      <c r="U84" s="20" t="s">
        <v>24</v>
      </c>
      <c r="V84" s="21" t="s">
        <v>24</v>
      </c>
    </row>
    <row r="85" spans="1:22" x14ac:dyDescent="0.25">
      <c r="A85" s="7"/>
      <c r="B85" s="8"/>
      <c r="C85" s="8"/>
      <c r="D85" s="8"/>
      <c r="E85" s="8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 t="s">
        <v>139</v>
      </c>
      <c r="V85" s="9"/>
    </row>
    <row r="86" spans="1:22" x14ac:dyDescent="0.25">
      <c r="A86" s="1"/>
      <c r="B86" s="2"/>
      <c r="C86" s="2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 t="s">
        <v>139</v>
      </c>
      <c r="V86" s="3"/>
    </row>
    <row r="87" spans="1:22" x14ac:dyDescent="0.25">
      <c r="A87" s="1"/>
      <c r="B87" s="2"/>
      <c r="C87" s="2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 t="s">
        <v>139</v>
      </c>
      <c r="V87" s="3"/>
    </row>
    <row r="88" spans="1:22" x14ac:dyDescent="0.25">
      <c r="A88" s="1"/>
      <c r="B88" s="2"/>
      <c r="C88" s="2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 t="s">
        <v>139</v>
      </c>
      <c r="V88" s="3"/>
    </row>
    <row r="89" spans="1:22" x14ac:dyDescent="0.25">
      <c r="A89" s="1"/>
      <c r="B89" s="2"/>
      <c r="C89" s="2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 t="s">
        <v>139</v>
      </c>
      <c r="V89" s="3"/>
    </row>
    <row r="90" spans="1:22" x14ac:dyDescent="0.25">
      <c r="A90" s="1"/>
      <c r="B90" s="2"/>
      <c r="C90" s="2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 t="s">
        <v>139</v>
      </c>
      <c r="V90" s="3"/>
    </row>
    <row r="91" spans="1:22" x14ac:dyDescent="0.25">
      <c r="A91" s="1"/>
      <c r="B91" s="2"/>
      <c r="C91" s="2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 t="s">
        <v>139</v>
      </c>
      <c r="V91" s="3"/>
    </row>
    <row r="92" spans="1:22" x14ac:dyDescent="0.25">
      <c r="A92" s="1"/>
      <c r="B92" s="2"/>
      <c r="C92" s="2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 t="s">
        <v>139</v>
      </c>
      <c r="V92" s="3"/>
    </row>
    <row r="93" spans="1:22" x14ac:dyDescent="0.25">
      <c r="A93" s="1"/>
      <c r="B93" s="2"/>
      <c r="C93" s="2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 t="s">
        <v>139</v>
      </c>
      <c r="V93" s="3"/>
    </row>
    <row r="94" spans="1:22" x14ac:dyDescent="0.25">
      <c r="A94" s="1"/>
      <c r="B94" s="2"/>
      <c r="C94" s="2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A95" s="1"/>
      <c r="B95" s="2"/>
      <c r="C95" s="2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5">
      <c r="A96" s="1"/>
      <c r="B96" s="2"/>
      <c r="C96" s="2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 t="s">
        <v>139</v>
      </c>
      <c r="V96" s="3"/>
    </row>
    <row r="97" spans="1:22" x14ac:dyDescent="0.25">
      <c r="A97" s="1"/>
      <c r="B97" s="2"/>
      <c r="C97" s="2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 t="s">
        <v>139</v>
      </c>
      <c r="V97" s="3"/>
    </row>
  </sheetData>
  <sortState xmlns:xlrd2="http://schemas.microsoft.com/office/spreadsheetml/2017/richdata2" ref="A67:V76">
    <sortCondition ref="U67:U76"/>
  </sortState>
  <mergeCells count="4">
    <mergeCell ref="A1:V1"/>
    <mergeCell ref="A3:V3"/>
    <mergeCell ref="A5:V5"/>
    <mergeCell ref="B7:C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2020-07-28T10:39:42Z</dcterms:created>
  <dcterms:modified xsi:type="dcterms:W3CDTF">2020-07-29T08:41:45Z</dcterms:modified>
</cp:coreProperties>
</file>